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55" windowWidth="15480" windowHeight="4515" tabRatio="843" activeTab="0"/>
  </bookViews>
  <sheets>
    <sheet name="riepilogo" sheetId="1" r:id="rId1"/>
    <sheet name="a1)ricercatori" sheetId="2" r:id="rId2"/>
    <sheet name="a1)diario" sheetId="3" r:id="rId3"/>
    <sheet name="b1)spesegenerali" sheetId="4" r:id="rId4"/>
    <sheet name="c1)manodopera" sheetId="5" r:id="rId5"/>
    <sheet name="c1)diario" sheetId="6" r:id="rId6"/>
    <sheet name="d1)terzi" sheetId="7" r:id="rId7"/>
    <sheet name="e1)immateriali" sheetId="8" r:id="rId8"/>
    <sheet name="f1)strumenti" sheetId="9" r:id="rId9"/>
    <sheet name="g1)materiali" sheetId="10" r:id="rId10"/>
    <sheet name="h1)recuperi" sheetId="11" r:id="rId11"/>
    <sheet name="a2)ricercatori" sheetId="12" r:id="rId12"/>
    <sheet name="a2)diario" sheetId="13" r:id="rId13"/>
    <sheet name="b2)spesegenerali" sheetId="14" r:id="rId14"/>
    <sheet name="c2)manodopera" sheetId="15" r:id="rId15"/>
    <sheet name="c2)diario" sheetId="16" r:id="rId16"/>
    <sheet name="d2)terzi" sheetId="17" r:id="rId17"/>
    <sheet name="e2)immateriali" sheetId="18" r:id="rId18"/>
    <sheet name="f2)strumenti" sheetId="19" r:id="rId19"/>
    <sheet name="g2)materiali" sheetId="20" r:id="rId20"/>
    <sheet name="h2)recuperi" sheetId="21" r:id="rId21"/>
    <sheet name="nota illustrativa" sheetId="22" r:id="rId22"/>
  </sheets>
  <externalReferences>
    <externalReference r:id="rId25"/>
  </externalReferences>
  <definedNames>
    <definedName name="_xlnm.Print_Area" localSheetId="2">'a1)diario'!$A$1:$X$3</definedName>
    <definedName name="_xlnm.Print_Area" localSheetId="1">'a1)ricercatori'!$A:$H</definedName>
    <definedName name="_xlnm.Print_Area" localSheetId="12">'a2)diario'!$A$1:$X$3</definedName>
    <definedName name="_xlnm.Print_Area" localSheetId="11">'a2)ricercatori'!$A:$H</definedName>
    <definedName name="_xlnm.Print_Area" localSheetId="3">'b1)spesegenerali'!$A$1:$G$36</definedName>
    <definedName name="_xlnm.Print_Area" localSheetId="13">'b2)spesegenerali'!$A$1:$G$36</definedName>
    <definedName name="_xlnm.Print_Area" localSheetId="5">'c1)diario'!$A$1:$X$3</definedName>
    <definedName name="_xlnm.Print_Area" localSheetId="4">'c1)manodopera'!$A:$H</definedName>
    <definedName name="_xlnm.Print_Area" localSheetId="15">'c2)diario'!$A$1:$X$3</definedName>
    <definedName name="_xlnm.Print_Area" localSheetId="14">'c2)manodopera'!$A:$H</definedName>
    <definedName name="_xlnm.Print_Area" localSheetId="6">'d1)terzi'!$A:$G</definedName>
    <definedName name="_xlnm.Print_Area" localSheetId="16">'d2)terzi'!$A:$G</definedName>
    <definedName name="_xlnm.Print_Area" localSheetId="7">'e1)immateriali'!$A:$J</definedName>
    <definedName name="_xlnm.Print_Area" localSheetId="17">'e2)immateriali'!$A:$J</definedName>
    <definedName name="_xlnm.Print_Area" localSheetId="8">'f1)strumenti'!$A:$I</definedName>
    <definedName name="_xlnm.Print_Area" localSheetId="18">'f2)strumenti'!$A:$I</definedName>
    <definedName name="_xlnm.Print_Area" localSheetId="9">'g1)materiali'!$A:$I</definedName>
    <definedName name="_xlnm.Print_Area" localSheetId="19">'g2)materiali'!$A:$I</definedName>
    <definedName name="_xlnm.Print_Area" localSheetId="10">'h1)recuperi'!$A:$C</definedName>
    <definedName name="_xlnm.Print_Area" localSheetId="20">'h2)recuperi'!$A:$C</definedName>
    <definedName name="_xlnm.Print_Area" localSheetId="0">'riepilogo'!$A:$F</definedName>
    <definedName name="datafineprogetto">'riepilogo'!$C$3</definedName>
    <definedName name="datafinericerca">'a1)ricercatori'!$H$5</definedName>
    <definedName name="datafinesviluppo">'a2)ricercatori'!$H$5</definedName>
    <definedName name="datainizioprogetto">'riepilogo'!$C$2</definedName>
    <definedName name="datainizioricerca">'a1)ricercatori'!$H$4</definedName>
    <definedName name="datainiziosviluppo">'a2)ricercatori'!$H$4</definedName>
    <definedName name="forfaitdirigente">'nota illustrativa'!$E$14</definedName>
    <definedName name="forfaitimpiegato">'nota illustrativa'!$E$16</definedName>
    <definedName name="forfaitmanodopera">'nota illustrativa'!$E$23</definedName>
    <definedName name="forfaitquadro">'nota illustrativa'!$E$15</definedName>
    <definedName name="forfaitricercatori">'nota illustrativa'!$E$18</definedName>
    <definedName name="generalidettaglio">'b1)spesegenerali'!$G$34</definedName>
    <definedName name="generalidettaglio2">'b2)spesegenerali'!$G$34</definedName>
    <definedName name="generalimassimo" localSheetId="1">'[1]b1)spesegenerali'!#REF!</definedName>
    <definedName name="generalimassimo" localSheetId="4">'[1]b1)spesegenerali'!#REF!</definedName>
    <definedName name="generalimassimo" localSheetId="14">'[1]b1)spesegenerali'!#REF!</definedName>
    <definedName name="generalimassimo" localSheetId="6">'[1]b1)spesegenerali'!#REF!</definedName>
    <definedName name="generalimassimo" localSheetId="16">'[1]b1)spesegenerali'!#REF!</definedName>
    <definedName name="generalimassimo" localSheetId="7">'[1]b1)spesegenerali'!#REF!</definedName>
    <definedName name="generalimassimo" localSheetId="17">'[1]b1)spesegenerali'!#REF!</definedName>
    <definedName name="generalimassimo" localSheetId="8">'[1]b1)spesegenerali'!#REF!</definedName>
    <definedName name="generalimassimo" localSheetId="18">'[1]b1)spesegenerali'!#REF!</definedName>
    <definedName name="generalimassimo" localSheetId="9">'[1]b1)spesegenerali'!#REF!</definedName>
    <definedName name="generalimassimo" localSheetId="19">'[1]b1)spesegenerali'!#REF!</definedName>
    <definedName name="giorniprogetto" localSheetId="5">'c1)diario'!#REF!</definedName>
    <definedName name="giorniprogetto" localSheetId="15">'c2)diario'!#REF!</definedName>
    <definedName name="opzioni" localSheetId="0">'riepilogo'!$B$33:$E$35</definedName>
    <definedName name="percentuale">'b1)spesegenerali'!$F$10</definedName>
    <definedName name="percentuale2">'b2)spesegenerali'!$F$10</definedName>
    <definedName name="pswattiva">'riepilogo'!$A$7</definedName>
    <definedName name="RespRicerca" localSheetId="1">'a1)ricercatori'!$H$8</definedName>
    <definedName name="RespRicerca" localSheetId="4">'c1)manodopera'!#REF!</definedName>
    <definedName name="RespRicerca" localSheetId="14">'c2)manodopera'!#REF!</definedName>
    <definedName name="riepgenRI">'riepilogo'!$D$10</definedName>
    <definedName name="riepgenSP">'riepilogo'!$E$10</definedName>
    <definedName name="rieppersRI">'riepilogo'!$D$9</definedName>
    <definedName name="rieppersSP">'riepilogo'!$E$9</definedName>
    <definedName name="scelta" localSheetId="0">'riepilogo'!$B$1</definedName>
    <definedName name="scelta">#REF!</definedName>
    <definedName name="sceltaspecifica">'riepilogo'!$C$1</definedName>
    <definedName name="_xlnm.Print_Titles" localSheetId="2">'a1)diario'!$A:$B,'a1)diario'!$1:$5</definedName>
    <definedName name="_xlnm.Print_Titles" localSheetId="1">'a1)ricercatori'!$1:$3</definedName>
    <definedName name="_xlnm.Print_Titles" localSheetId="12">'a2)diario'!$A:$B,'a2)diario'!$1:$5</definedName>
    <definedName name="_xlnm.Print_Titles" localSheetId="11">'a2)ricercatori'!$1:$3</definedName>
    <definedName name="_xlnm.Print_Titles" localSheetId="3">'b1)spesegenerali'!$1:$3</definedName>
    <definedName name="_xlnm.Print_Titles" localSheetId="13">'b2)spesegenerali'!$1:$3</definedName>
    <definedName name="_xlnm.Print_Titles" localSheetId="5">'c1)diario'!$A:$B,'c1)diario'!$1:$5</definedName>
    <definedName name="_xlnm.Print_Titles" localSheetId="4">'c1)manodopera'!$1:$3</definedName>
    <definedName name="_xlnm.Print_Titles" localSheetId="15">'c2)diario'!$A:$B,'c2)diario'!$1:$5</definedName>
    <definedName name="_xlnm.Print_Titles" localSheetId="14">'c2)manodopera'!$1:$3</definedName>
    <definedName name="_xlnm.Print_Titles" localSheetId="6">'d1)terzi'!$A:$B,'d1)terzi'!$1:$3</definedName>
    <definedName name="_xlnm.Print_Titles" localSheetId="16">'d2)terzi'!$A:$B,'d2)terzi'!$1:$3</definedName>
    <definedName name="_xlnm.Print_Titles" localSheetId="7">'e1)immateriali'!$A:$B,'e1)immateriali'!$1:$3</definedName>
    <definedName name="_xlnm.Print_Titles" localSheetId="17">'e2)immateriali'!$A:$B,'e2)immateriali'!$1:$3</definedName>
    <definedName name="_xlnm.Print_Titles" localSheetId="8">'f1)strumenti'!$A:$B,'f1)strumenti'!$1:$3</definedName>
    <definedName name="_xlnm.Print_Titles" localSheetId="18">'f2)strumenti'!$A:$B,'f2)strumenti'!$1:$3</definedName>
    <definedName name="_xlnm.Print_Titles" localSheetId="9">'g1)materiali'!$A:$B,'g1)materiali'!$1:$3</definedName>
    <definedName name="_xlnm.Print_Titles" localSheetId="19">'g2)materiali'!$A:$B,'g2)materiali'!$1:$3</definedName>
    <definedName name="_xlnm.Print_Titles" localSheetId="10">'h1)recuperi'!$A:$B,'h1)recuperi'!$1:$3</definedName>
    <definedName name="_xlnm.Print_Titles" localSheetId="20">'h2)recuperi'!$A:$B,'h2)recuperi'!$1:$3</definedName>
    <definedName name="titoloriepilogo1">'riepilogo'!$A$5</definedName>
    <definedName name="titoloriepilogo2">'riepilogo'!$A$6</definedName>
    <definedName name="totalepersonale" localSheetId="11">'a1)ricercatori'!$H$33</definedName>
    <definedName name="totalepersonale" localSheetId="4">'c1)manodopera'!#REF!</definedName>
    <definedName name="totalepersonale" localSheetId="14">'c2)manodopera'!#REF!</definedName>
    <definedName name="totalepersonale">'a1)ricercatori'!$H$33</definedName>
    <definedName name="totalepersonale2">'a2)ricercatori'!$H$33</definedName>
  </definedNames>
  <calcPr fullCalcOnLoad="1"/>
</workbook>
</file>

<file path=xl/comments10.xml><?xml version="1.0" encoding="utf-8"?>
<comments xmlns="http://schemas.openxmlformats.org/spreadsheetml/2006/main">
  <authors>
    <author> </author>
  </authors>
  <commentList>
    <comment ref="B29" authorId="0">
      <text>
        <r>
          <rPr>
            <sz val="8"/>
            <rFont val="Tahoma"/>
            <family val="2"/>
          </rPr>
          <t>se necessario inserisci ulteriori righe cliccando sull'icona della barra rendiconto</t>
        </r>
      </text>
    </comment>
  </commentList>
</comments>
</file>

<file path=xl/comments11.xml><?xml version="1.0" encoding="utf-8"?>
<comments xmlns="http://schemas.openxmlformats.org/spreadsheetml/2006/main">
  <authors>
    <author> </author>
  </authors>
  <commentList>
    <comment ref="B32" authorId="0">
      <text>
        <r>
          <rPr>
            <sz val="8"/>
            <rFont val="Tahoma"/>
            <family val="2"/>
          </rPr>
          <t>se necessario inserisci ulteriori righe cliccando sull'icona della barra rendiconto</t>
        </r>
      </text>
    </comment>
  </commentList>
</comments>
</file>

<file path=xl/comments12.xml><?xml version="1.0" encoding="utf-8"?>
<comments xmlns="http://schemas.openxmlformats.org/spreadsheetml/2006/main">
  <authors>
    <author> </author>
  </authors>
  <commentList>
    <comment ref="B30" authorId="0">
      <text>
        <r>
          <rPr>
            <sz val="8"/>
            <rFont val="Tahoma"/>
            <family val="2"/>
          </rPr>
          <t>se necessario inserisci ulteriori righe cliccando sull'icona della barra rendiconto</t>
        </r>
      </text>
    </comment>
  </commentList>
</comments>
</file>

<file path=xl/comments14.xml><?xml version="1.0" encoding="utf-8"?>
<comments xmlns="http://schemas.openxmlformats.org/spreadsheetml/2006/main">
  <authors>
    <author> </author>
  </authors>
  <commentList>
    <comment ref="B33" authorId="0">
      <text>
        <r>
          <rPr>
            <sz val="8"/>
            <rFont val="Tahoma"/>
            <family val="2"/>
          </rPr>
          <t>se necessario inserisci ulteriori righe cliccando sull'icona della barra rendiconto</t>
        </r>
      </text>
    </comment>
  </commentList>
</comments>
</file>

<file path=xl/comments15.xml><?xml version="1.0" encoding="utf-8"?>
<comments xmlns="http://schemas.openxmlformats.org/spreadsheetml/2006/main">
  <authors>
    <author> </author>
  </authors>
  <commentList>
    <comment ref="B27" authorId="0">
      <text>
        <r>
          <rPr>
            <sz val="8"/>
            <rFont val="Tahoma"/>
            <family val="2"/>
          </rPr>
          <t>se necessario inserisci ulteriori righe cliccando sull'icona della barra rendiconto</t>
        </r>
      </text>
    </comment>
  </commentList>
</comments>
</file>

<file path=xl/comments17.xml><?xml version="1.0" encoding="utf-8"?>
<comments xmlns="http://schemas.openxmlformats.org/spreadsheetml/2006/main">
  <authors>
    <author> </author>
  </authors>
  <commentList>
    <comment ref="B28" authorId="0">
      <text>
        <r>
          <rPr>
            <sz val="8"/>
            <rFont val="Tahoma"/>
            <family val="2"/>
          </rPr>
          <t>se necessario inserisci ulteriori righe cliccando sull'icona della barra rendiconto</t>
        </r>
      </text>
    </comment>
  </commentList>
</comments>
</file>

<file path=xl/comments18.xml><?xml version="1.0" encoding="utf-8"?>
<comments xmlns="http://schemas.openxmlformats.org/spreadsheetml/2006/main">
  <authors>
    <author> </author>
  </authors>
  <commentList>
    <comment ref="B28" authorId="0">
      <text>
        <r>
          <rPr>
            <sz val="8"/>
            <rFont val="Tahoma"/>
            <family val="2"/>
          </rPr>
          <t>se necessario inserisci ulteriori righe cliccando sull'icona della barra rendiconto</t>
        </r>
      </text>
    </comment>
  </commentList>
</comments>
</file>

<file path=xl/comments19.xml><?xml version="1.0" encoding="utf-8"?>
<comments xmlns="http://schemas.openxmlformats.org/spreadsheetml/2006/main">
  <authors>
    <author> </author>
  </authors>
  <commentList>
    <comment ref="B28" authorId="0">
      <text>
        <r>
          <rPr>
            <sz val="8"/>
            <rFont val="Tahoma"/>
            <family val="2"/>
          </rPr>
          <t>se necessario inserisci ulteriori righe cliccando sull'icona della barra rendiconto</t>
        </r>
      </text>
    </comment>
  </commentList>
</comments>
</file>

<file path=xl/comments2.xml><?xml version="1.0" encoding="utf-8"?>
<comments xmlns="http://schemas.openxmlformats.org/spreadsheetml/2006/main">
  <authors>
    <author> </author>
  </authors>
  <commentList>
    <comment ref="B30" authorId="0">
      <text>
        <r>
          <rPr>
            <sz val="8"/>
            <rFont val="Tahoma"/>
            <family val="2"/>
          </rPr>
          <t>se necessario inserisci ulteriori righe cliccando sull'icona della barra rendiconto</t>
        </r>
      </text>
    </comment>
  </commentList>
</comments>
</file>

<file path=xl/comments20.xml><?xml version="1.0" encoding="utf-8"?>
<comments xmlns="http://schemas.openxmlformats.org/spreadsheetml/2006/main">
  <authors>
    <author> </author>
  </authors>
  <commentList>
    <comment ref="B29" authorId="0">
      <text>
        <r>
          <rPr>
            <sz val="8"/>
            <rFont val="Tahoma"/>
            <family val="2"/>
          </rPr>
          <t>se necessario inserisci ulteriori righe cliccando sull'icona della barra rendiconto</t>
        </r>
      </text>
    </comment>
  </commentList>
</comments>
</file>

<file path=xl/comments21.xml><?xml version="1.0" encoding="utf-8"?>
<comments xmlns="http://schemas.openxmlformats.org/spreadsheetml/2006/main">
  <authors>
    <author> </author>
  </authors>
  <commentList>
    <comment ref="B32" authorId="0">
      <text>
        <r>
          <rPr>
            <sz val="8"/>
            <rFont val="Tahoma"/>
            <family val="2"/>
          </rPr>
          <t>se necessario inserisci ulteriori righe cliccando sull'icona della barra rendiconto</t>
        </r>
      </text>
    </comment>
  </commentList>
</comments>
</file>

<file path=xl/comments4.xml><?xml version="1.0" encoding="utf-8"?>
<comments xmlns="http://schemas.openxmlformats.org/spreadsheetml/2006/main">
  <authors>
    <author> </author>
  </authors>
  <commentList>
    <comment ref="B33" authorId="0">
      <text>
        <r>
          <rPr>
            <sz val="8"/>
            <rFont val="Tahoma"/>
            <family val="2"/>
          </rPr>
          <t>se necessario inserisci ulteriori righe cliccando sull'icona della barra rendiconto</t>
        </r>
      </text>
    </comment>
  </commentList>
</comments>
</file>

<file path=xl/comments5.xml><?xml version="1.0" encoding="utf-8"?>
<comments xmlns="http://schemas.openxmlformats.org/spreadsheetml/2006/main">
  <authors>
    <author> </author>
  </authors>
  <commentList>
    <comment ref="B27" authorId="0">
      <text>
        <r>
          <rPr>
            <sz val="8"/>
            <rFont val="Tahoma"/>
            <family val="2"/>
          </rPr>
          <t>se necessario inserisci ulteriori righe cliccando sull'icona della barra rendiconto</t>
        </r>
      </text>
    </comment>
  </commentList>
</comments>
</file>

<file path=xl/comments7.xml><?xml version="1.0" encoding="utf-8"?>
<comments xmlns="http://schemas.openxmlformats.org/spreadsheetml/2006/main">
  <authors>
    <author> </author>
  </authors>
  <commentList>
    <comment ref="B28" authorId="0">
      <text>
        <r>
          <rPr>
            <sz val="8"/>
            <rFont val="Tahoma"/>
            <family val="2"/>
          </rPr>
          <t>se necessario inserisci ulteriori righe cliccando sull'icona della barra rendiconto</t>
        </r>
      </text>
    </comment>
  </commentList>
</comments>
</file>

<file path=xl/comments8.xml><?xml version="1.0" encoding="utf-8"?>
<comments xmlns="http://schemas.openxmlformats.org/spreadsheetml/2006/main">
  <authors>
    <author> </author>
  </authors>
  <commentList>
    <comment ref="B28" authorId="0">
      <text>
        <r>
          <rPr>
            <sz val="8"/>
            <rFont val="Tahoma"/>
            <family val="2"/>
          </rPr>
          <t>se necessario inserisci ulteriori righe cliccando sull'icona della barra rendiconto</t>
        </r>
      </text>
    </comment>
  </commentList>
</comments>
</file>

<file path=xl/comments9.xml><?xml version="1.0" encoding="utf-8"?>
<comments xmlns="http://schemas.openxmlformats.org/spreadsheetml/2006/main">
  <authors>
    <author> </author>
  </authors>
  <commentList>
    <comment ref="B27" authorId="0">
      <text>
        <r>
          <rPr>
            <sz val="8"/>
            <rFont val="Tahoma"/>
            <family val="2"/>
          </rPr>
          <t>se necessario inserisci ulteriori righe cliccando sull'icona della barra rendiconto</t>
        </r>
      </text>
    </comment>
  </commentList>
</comments>
</file>

<file path=xl/sharedStrings.xml><?xml version="1.0" encoding="utf-8"?>
<sst xmlns="http://schemas.openxmlformats.org/spreadsheetml/2006/main" count="412" uniqueCount="129">
  <si>
    <t>ricercatori e responsabile della ricerca</t>
  </si>
  <si>
    <t>prestazioni interne</t>
  </si>
  <si>
    <t>I ricercatori e il responsabile della ricerca devono essere legati all'impresa da rapporto di lavoro dipendente, a tempo determinato o indeterminato, o da rapporto di collaborazione attuato attraverso le forme contrattuali di tipo continuativo consentite dalla vigente normativa. Sono assimilati al personale dipendente: i collaboratori a progetto, gli amministratori o i soci dipendenti o con contratto di collaborazione, il titolare di impresa individuale. 
Il responsabile della ricerca può essere anche un soggetto esterno alla società, non avente nessun tipo di partecipazione o legame nell'impresa con la quale collabora come responsabile del progetto. In tal caso il suo onorario viene considerato come prestazione di terzi.</t>
  </si>
  <si>
    <t>Le tariffe forfettarie sulla base delle quali calcolare il costo del personale sono le seguenti:</t>
  </si>
  <si>
    <t>ore</t>
  </si>
  <si>
    <t>costo totale</t>
  </si>
  <si>
    <t>cognome e nome</t>
  </si>
  <si>
    <t>valore recuperato</t>
  </si>
  <si>
    <t>descrizione del bene su cui viene effettuato il recupero</t>
  </si>
  <si>
    <t>voce di spesa</t>
  </si>
  <si>
    <t>spese operative</t>
  </si>
  <si>
    <t>spese di investimento</t>
  </si>
  <si>
    <t>COSTO TOTALE DEL PROGETTO</t>
  </si>
  <si>
    <t>QUADRO RIEPILOGATIVO</t>
  </si>
  <si>
    <t>descrizione della spesa su cui viene effettuato il recupero</t>
  </si>
  <si>
    <t>b) SPESE GENERALI</t>
  </si>
  <si>
    <t>d) PRESTAZIONI DI TERZI</t>
  </si>
  <si>
    <t>e) BENI IMMATERIALI</t>
  </si>
  <si>
    <t>f) STRUMENTI E ATTREZZATURE</t>
  </si>
  <si>
    <t>g) MATERIALI</t>
  </si>
  <si>
    <t>h) RECUPERI</t>
  </si>
  <si>
    <t>ALLEGATO 2</t>
  </si>
  <si>
    <t>Dettaglio spese relative al progetto</t>
  </si>
  <si>
    <t>RICERCATORI</t>
  </si>
  <si>
    <t>TOTALE</t>
  </si>
  <si>
    <t>RECUPERI SULLE SPESE OPERATIVE</t>
  </si>
  <si>
    <t>RECUPERI SUGLI INVESTIMENTI</t>
  </si>
  <si>
    <t>costi del personale di ricerca</t>
  </si>
  <si>
    <t>a) dirigente</t>
  </si>
  <si>
    <t>b) quadro</t>
  </si>
  <si>
    <t>c) impiegato</t>
  </si>
  <si>
    <r>
      <t>responsabile della ricerca</t>
    </r>
    <r>
      <rPr>
        <sz val="10"/>
        <rFont val="Verdana"/>
        <family val="2"/>
      </rPr>
      <t>, in funzione dell'inquadramento o delle mansioni svolte</t>
    </r>
  </si>
  <si>
    <r>
      <t>ricercatori</t>
    </r>
    <r>
      <rPr>
        <sz val="10"/>
        <rFont val="Verdana"/>
        <family val="2"/>
      </rPr>
      <t>, tariffa unica</t>
    </r>
    <r>
      <rPr>
        <u val="single"/>
        <sz val="10"/>
        <rFont val="Verdana"/>
        <family val="2"/>
      </rPr>
      <t xml:space="preserve"> </t>
    </r>
  </si>
  <si>
    <r>
      <t>manodopera</t>
    </r>
    <r>
      <rPr>
        <sz val="10"/>
        <rFont val="Verdana"/>
        <family val="2"/>
      </rPr>
      <t>, tariffa unica</t>
    </r>
  </si>
  <si>
    <t>a) costo del personale di ricerca</t>
  </si>
  <si>
    <t>c) prestazioni interne</t>
  </si>
  <si>
    <t>d) prestazioni di terzi</t>
  </si>
  <si>
    <t>h) recuperi (in detrazione alle spese)</t>
  </si>
  <si>
    <t>f) strumenti e attrezzature</t>
  </si>
  <si>
    <t>n.</t>
  </si>
  <si>
    <t>nota illustrativa prevista dall'art.24, comma 1 del Regolamento</t>
  </si>
  <si>
    <t>Il costo dell'attività svolta dalla manodopera a supporto del progetto di ricerca, con l'esclusione dell'attività produttiva ordinaria, viene calcolato mediante applicazione della tariffa forfettaria, di seguito indicata, al numero complessivo di ore di attività di ciascun addetto, come rendicontato dal diario di ricerca:</t>
  </si>
  <si>
    <t>Secondo quanto previsto dall'art. 24 del Regolamento, il costo per i ricercatori e per il responsabile della ricerca viene calcolato mediante applicazione delle tariffe forfettarie al numero complessivo di ore di attività di ciascun ricercatore (l'attività deve essere svolta presso la sede in cui si realizza il progetto e viene rendicontata attraverso la tenuta di un diario da parte del responsabile della ricerca; l'attività deve essere strettamente legata al progetto stesso; non sono ammessi costi che riguardano l'attività produttiva ordinaria, amministrativa e commerciale).</t>
  </si>
  <si>
    <t>Il Regolamento comprende tra le spese ammissibili i costi per il personale dedicato alla realizzazione del progetto (art.12, comma 1), suddiviso nelle categorie di seguito indicate.</t>
  </si>
  <si>
    <t>e) beni immateriali</t>
  </si>
  <si>
    <t>L</t>
  </si>
  <si>
    <t>nr fatt</t>
  </si>
  <si>
    <t>data fatt</t>
  </si>
  <si>
    <t xml:space="preserve">    IN ALTERNATIVA</t>
  </si>
  <si>
    <t>a)  PERSONALE DI RICERCA</t>
  </si>
  <si>
    <t>data inizio rapporto</t>
  </si>
  <si>
    <t>periodo</t>
  </si>
  <si>
    <r>
      <t>tariffa forfait</t>
    </r>
    <r>
      <rPr>
        <b/>
        <vertAlign val="superscript"/>
        <sz val="8"/>
        <rFont val="Verdana"/>
        <family val="2"/>
      </rPr>
      <t>2</t>
    </r>
  </si>
  <si>
    <t>TOTALE AMMISSIBILE (max 40% spese personale di ricerca)</t>
  </si>
  <si>
    <t>RESPONSABILE RICERCA</t>
  </si>
  <si>
    <r>
      <t>tariffa forfait</t>
    </r>
    <r>
      <rPr>
        <b/>
        <vertAlign val="superscript"/>
        <sz val="7"/>
        <rFont val="Verdana"/>
        <family val="2"/>
      </rPr>
      <t>2</t>
    </r>
  </si>
  <si>
    <t>qualifica</t>
  </si>
  <si>
    <t xml:space="preserve"> ricercatori</t>
  </si>
  <si>
    <t>manodopera</t>
  </si>
  <si>
    <t>compreso il responsabile</t>
  </si>
  <si>
    <t>________________________________________
firma del legale rappresentante
e timbro dell'impresa</t>
  </si>
  <si>
    <t xml:space="preserve">________________________________________
            firma del responsabile della ricerca
</t>
  </si>
  <si>
    <t>q.tà</t>
  </si>
  <si>
    <r>
      <t>data fine rapporto</t>
    </r>
    <r>
      <rPr>
        <b/>
        <vertAlign val="superscript"/>
        <sz val="7"/>
        <rFont val="Verdana"/>
        <family val="2"/>
      </rPr>
      <t>1</t>
    </r>
  </si>
  <si>
    <t>TOTALE spese generali relative al progetto</t>
  </si>
  <si>
    <t>nota illustrativa</t>
  </si>
  <si>
    <t>c)  PRESTAZIONI INTERNE (MANODOPERA)</t>
  </si>
  <si>
    <r>
      <t>1) modalità forfettaria</t>
    </r>
    <r>
      <rPr>
        <sz val="8"/>
        <rFont val="Verdana"/>
        <family val="2"/>
      </rPr>
      <t>: le spese generali vengono determinate come percentuale delle spese del personale di ricerca, nella misura massima del 20%, senza necessità di dettagliarne le specifiche voci.</t>
    </r>
  </si>
  <si>
    <r>
      <t>2) modalità analitica</t>
    </r>
    <r>
      <rPr>
        <sz val="8"/>
        <rFont val="Verdana"/>
        <family val="2"/>
      </rPr>
      <t>: viene richiesto il dettaglio puntuale delle singole voci delle spese generali, che saranno ammissibili nella misura massima del 40% del costo del personale di ricerca. Tale modalità comporta la produzione della certificazione di spesa prevista dall'art.28 del Regolamento.</t>
    </r>
  </si>
  <si>
    <t>data
fatt</t>
  </si>
  <si>
    <t>NB importi al netto di IVA</t>
  </si>
  <si>
    <t>imputabile al progetto</t>
  </si>
  <si>
    <t>imputabile
al progetto</t>
  </si>
  <si>
    <t>importo tot
fattura</t>
  </si>
  <si>
    <t>importo tot fattura</t>
  </si>
  <si>
    <t>importo
tot fattura</t>
  </si>
  <si>
    <t>b) spese generali di ricerca*</t>
  </si>
  <si>
    <t>impiegato</t>
  </si>
  <si>
    <t>quadro</t>
  </si>
  <si>
    <t>dirigente</t>
  </si>
  <si>
    <t>descrizione del bene/servizio
e fornitore (identità e sede)</t>
  </si>
  <si>
    <t>% forfait</t>
  </si>
  <si>
    <r>
      <t>data pagam</t>
    </r>
    <r>
      <rPr>
        <b/>
        <vertAlign val="superscript"/>
        <sz val="7"/>
        <rFont val="Verdana"/>
        <family val="2"/>
      </rPr>
      <t>1</t>
    </r>
  </si>
  <si>
    <t>1 = se pagamento rateale, indicare la data del saldo</t>
  </si>
  <si>
    <t>descrizione della prestazione 
e fornitore (identità e sede)</t>
  </si>
  <si>
    <r>
      <t>data
pagam</t>
    </r>
    <r>
      <rPr>
        <b/>
        <vertAlign val="superscript"/>
        <sz val="7"/>
        <rFont val="Verdana"/>
        <family val="2"/>
      </rPr>
      <t>1</t>
    </r>
  </si>
  <si>
    <r>
      <t>importo
tot fattura</t>
    </r>
    <r>
      <rPr>
        <b/>
        <vertAlign val="superscript"/>
        <sz val="7"/>
        <rFont val="Verdana"/>
        <family val="2"/>
      </rPr>
      <t>2</t>
    </r>
  </si>
  <si>
    <t>fine ammort</t>
  </si>
  <si>
    <t>descrizione del bene e 
fornitore (identità e sede)</t>
  </si>
  <si>
    <t>acquisto</t>
  </si>
  <si>
    <t>costo
unitario</t>
  </si>
  <si>
    <r>
      <t xml:space="preserve">descrizione del bene e 
fornitore (identità e sede) </t>
    </r>
    <r>
      <rPr>
        <b/>
        <vertAlign val="superscript"/>
        <sz val="7"/>
        <rFont val="Verdana"/>
        <family val="2"/>
      </rPr>
      <t>1</t>
    </r>
  </si>
  <si>
    <r>
      <t>data pagam</t>
    </r>
    <r>
      <rPr>
        <b/>
        <vertAlign val="superscript"/>
        <sz val="7"/>
        <rFont val="Verdana"/>
        <family val="2"/>
      </rPr>
      <t>2</t>
    </r>
  </si>
  <si>
    <r>
      <t>prelievo magazzino</t>
    </r>
    <r>
      <rPr>
        <b/>
        <vertAlign val="superscript"/>
        <sz val="7"/>
        <rFont val="Verdana"/>
        <family val="2"/>
      </rPr>
      <t>3</t>
    </r>
  </si>
  <si>
    <t>delle spese relative al</t>
  </si>
  <si>
    <t>datainizioprogetto</t>
  </si>
  <si>
    <t>datafineprogetto</t>
  </si>
  <si>
    <t>esterno all'impresa</t>
  </si>
  <si>
    <t>1 = eventuale
2 = vedi nota illustrativa in cui sono dettagliate le tariffe
n = per inserire ulteriori righe cliccare sull'icona nella barra rendiconto</t>
  </si>
  <si>
    <t>diario</t>
  </si>
  <si>
    <t>elenco</t>
  </si>
  <si>
    <t xml:space="preserve"> totale spese operative</t>
  </si>
  <si>
    <t xml:space="preserve"> totale spese investimento</t>
  </si>
  <si>
    <t>1 = eventuale
2 = tariffe dettagliate nella nota illustrativa</t>
  </si>
  <si>
    <t>per inserire righe cliccare sull'icona nella barra rendiconto</t>
  </si>
  <si>
    <r>
      <t>ammissibile</t>
    </r>
    <r>
      <rPr>
        <sz val="8"/>
        <color indexed="57"/>
        <rFont val="Verdana"/>
        <family val="2"/>
      </rPr>
      <t xml:space="preserve">
(riservato all'Amministrazione)</t>
    </r>
  </si>
  <si>
    <t>tariffa forfait</t>
  </si>
  <si>
    <r>
      <t>ammissibile</t>
    </r>
    <r>
      <rPr>
        <sz val="8"/>
        <color indexed="57"/>
        <rFont val="Verdana"/>
        <family val="2"/>
      </rPr>
      <t xml:space="preserve">
(riservato all'Am-ministrazione)</t>
    </r>
  </si>
  <si>
    <t>L/n</t>
  </si>
  <si>
    <t>costo 
del bene</t>
  </si>
  <si>
    <r>
      <t>costo 
del bene</t>
    </r>
    <r>
      <rPr>
        <b/>
        <vertAlign val="superscript"/>
        <sz val="7"/>
        <rFont val="Verdana"/>
        <family val="2"/>
      </rPr>
      <t>3</t>
    </r>
  </si>
  <si>
    <r>
      <t xml:space="preserve">L
</t>
    </r>
    <r>
      <rPr>
        <b/>
        <sz val="5"/>
        <rFont val="Verdana"/>
        <family val="2"/>
      </rPr>
      <t>4</t>
    </r>
  </si>
  <si>
    <t>.</t>
  </si>
  <si>
    <r>
      <t xml:space="preserve">2= totale fattura di </t>
    </r>
    <r>
      <rPr>
        <u val="single"/>
        <sz val="7"/>
        <rFont val="Verdana"/>
        <family val="2"/>
      </rPr>
      <t>acquisto</t>
    </r>
    <r>
      <rPr>
        <sz val="7"/>
        <rFont val="Verdana"/>
        <family val="2"/>
      </rPr>
      <t xml:space="preserve">; in caso di </t>
    </r>
    <r>
      <rPr>
        <u val="single"/>
        <sz val="7"/>
        <rFont val="Verdana"/>
        <family val="2"/>
      </rPr>
      <t>leasing,</t>
    </r>
    <r>
      <rPr>
        <sz val="7"/>
        <rFont val="Verdana"/>
        <family val="2"/>
      </rPr>
      <t xml:space="preserve"> canone fatturato che rientra nel periodo della ricerca
3= costo di </t>
    </r>
    <r>
      <rPr>
        <u val="single"/>
        <sz val="7"/>
        <rFont val="Verdana"/>
        <family val="2"/>
      </rPr>
      <t>acquisto</t>
    </r>
    <r>
      <rPr>
        <sz val="7"/>
        <rFont val="Verdana"/>
        <family val="2"/>
      </rPr>
      <t xml:space="preserve"> del bene (può coincidere con il totale fattura); in caso di </t>
    </r>
    <r>
      <rPr>
        <u val="single"/>
        <sz val="7"/>
        <rFont val="Verdana"/>
        <family val="2"/>
      </rPr>
      <t>leasing,</t>
    </r>
    <r>
      <rPr>
        <sz val="7"/>
        <rFont val="Verdana"/>
        <family val="2"/>
      </rPr>
      <t xml:space="preserve"> quota capitale del canone al netto degli oneri finanziari
4= digitare "L" solo: a) nel caso di </t>
    </r>
    <r>
      <rPr>
        <u val="single"/>
        <sz val="7"/>
        <rFont val="Verdana"/>
        <family val="2"/>
      </rPr>
      <t>Leasing,</t>
    </r>
    <r>
      <rPr>
        <sz val="7"/>
        <rFont val="Verdana"/>
        <family val="2"/>
      </rPr>
      <t xml:space="preserve"> oppure b) se è stata riconosciuta in domanda l'opzione "</t>
    </r>
    <r>
      <rPr>
        <u val="single"/>
        <sz val="7"/>
        <rFont val="Verdana"/>
        <family val="2"/>
      </rPr>
      <t>impianto Laboratorio</t>
    </r>
    <r>
      <rPr>
        <sz val="7"/>
        <rFont val="Verdana"/>
        <family val="2"/>
      </rPr>
      <t>"</t>
    </r>
  </si>
  <si>
    <t>1= se pagamento rateale, indicare la data del saldo</t>
  </si>
  <si>
    <t>2= se pagamento rateale, indicare la data del saldo
3= allegare copia buoni prelievo o stampa prelievi da software gestione magazzino</t>
  </si>
  <si>
    <t>1= non indicare fornitore se si tratta di prelievo di magazzino</t>
  </si>
  <si>
    <t>1 = eventuale</t>
  </si>
  <si>
    <t xml:space="preserve">2 = tariffe dettagliate nella nota illustrativa </t>
  </si>
  <si>
    <t>rendicontazione - quadro riepilogativo</t>
  </si>
  <si>
    <t>rendicontazione Ricerca - diario ricercatori</t>
  </si>
  <si>
    <r>
      <t>costo 
del bene</t>
    </r>
    <r>
      <rPr>
        <b/>
        <vertAlign val="superscript"/>
        <sz val="7"/>
        <rFont val="Verdana"/>
        <family val="2"/>
      </rPr>
      <t>2</t>
    </r>
  </si>
  <si>
    <r>
      <t xml:space="preserve">tot
</t>
    </r>
    <r>
      <rPr>
        <b/>
        <sz val="5"/>
        <rFont val="Verdana"/>
        <family val="2"/>
      </rPr>
      <t>3</t>
    </r>
  </si>
  <si>
    <r>
      <t xml:space="preserve">uso
</t>
    </r>
    <r>
      <rPr>
        <b/>
        <sz val="5"/>
        <rFont val="Verdana"/>
        <family val="2"/>
      </rPr>
      <t>4</t>
    </r>
  </si>
  <si>
    <r>
      <t xml:space="preserve">2= costo di acquisto del bene (può coincidere con il totale fattura)
3= nel caso di acquisizione del bene in </t>
    </r>
    <r>
      <rPr>
        <b/>
        <sz val="7"/>
        <rFont val="Verdana"/>
        <family val="2"/>
      </rPr>
      <t>licenza</t>
    </r>
    <r>
      <rPr>
        <sz val="7"/>
        <rFont val="Verdana"/>
        <family val="2"/>
      </rPr>
      <t xml:space="preserve">, riportare il nr di mesi di validità della licenza;
     in caso di </t>
    </r>
    <r>
      <rPr>
        <b/>
        <sz val="7"/>
        <rFont val="Verdana"/>
        <family val="2"/>
      </rPr>
      <t>acquisto</t>
    </r>
    <r>
      <rPr>
        <sz val="7"/>
        <rFont val="Verdana"/>
        <family val="2"/>
      </rPr>
      <t xml:space="preserve"> del bene, riportare il nr di mesi convenzionali di ammortamento stabiliti in fase di domanda/concessione del contributo (es."36")
4= riportare il nr di mesi di utilizzo del bene rientranti nel periodo di realizzazione del progetto (es."12")
NB se in fase di domanda/concessione il costo del bene è stato ammesso integralmente, le celle "tot" e "uso" vanno lasciate vuote</t>
    </r>
  </si>
  <si>
    <r>
      <t xml:space="preserve">2= costo di acquisto del bene (può coincidere con il totale fattura)
3= nel caso di acquisizione del bene in </t>
    </r>
    <r>
      <rPr>
        <b/>
        <sz val="7"/>
        <rFont val="Verdana"/>
        <family val="2"/>
      </rPr>
      <t>licenza</t>
    </r>
    <r>
      <rPr>
        <sz val="7"/>
        <rFont val="Verdana"/>
        <family val="2"/>
      </rPr>
      <t>, riportare il nr di mesi di validità della licenza;
     in caso di acquisto del bene, riportare il nr di mesi convenzionali di ammortamento stabiliti in fase di domanda/concessione del contributo (es."36")
4= riportare il nr di mesi di utilizzo del bene rientranti nel periodo di realizzazione del progetto (es."12")
NB se in fase di domanda/concessione il costo del bene è stato ammesso integralmente, le celle "tot" e "uso" vanno lasciate vuote</t>
    </r>
  </si>
  <si>
    <t>g) materiali</t>
  </si>
  <si>
    <t>progetto di Sviluppo</t>
  </si>
  <si>
    <t>vers. 3/8/2011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</si>
</sst>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quot;Sì&quot;;&quot;Sì&quot;;&quot;No&quot;"/>
    <numFmt numFmtId="166" formatCode="&quot;Vero&quot;;&quot;Vero&quot;;&quot;Falso&quot;"/>
    <numFmt numFmtId="167" formatCode="&quot;Attivo&quot;;&quot;Attivo&quot;;&quot;Disattivo&quot;"/>
    <numFmt numFmtId="168" formatCode="[$€-2]\ #.##000_);[Red]\([$€-2]\ #.##000\)"/>
    <numFmt numFmtId="169" formatCode="&quot;€&quot;\ #,##0.00"/>
    <numFmt numFmtId="170" formatCode="[$-410]dddd\ d\ mmmm\ yyyy"/>
    <numFmt numFmtId="171" formatCode="dd/mm/yy;@"/>
    <numFmt numFmtId="172" formatCode="d/m/yy;@"/>
    <numFmt numFmtId="173" formatCode="[$-F800]dddd\,\ mmmm\ dd\,\ yyyy"/>
    <numFmt numFmtId="174" formatCode="ddd"/>
    <numFmt numFmtId="175" formatCode="#,##0_ ;\-#,##0\ "/>
    <numFmt numFmtId="176" formatCode="[$-410]d\-mmm\-yyyy;@"/>
    <numFmt numFmtId="177" formatCode="d/m/yyyy;@"/>
    <numFmt numFmtId="178" formatCode="#,##0.0_ ;\-#,##0.0\ "/>
    <numFmt numFmtId="179" formatCode="#,##0.0"/>
    <numFmt numFmtId="180" formatCode="0.0"/>
  </numFmts>
  <fonts count="52">
    <font>
      <sz val="10"/>
      <name val="Arial"/>
      <family val="0"/>
    </font>
    <font>
      <sz val="8"/>
      <name val="Arial"/>
      <family val="0"/>
    </font>
    <font>
      <sz val="8"/>
      <name val="Verdana"/>
      <family val="2"/>
    </font>
    <font>
      <b/>
      <sz val="8"/>
      <name val="Verdana"/>
      <family val="2"/>
    </font>
    <font>
      <b/>
      <sz val="12"/>
      <name val="Verdana"/>
      <family val="2"/>
    </font>
    <font>
      <sz val="7"/>
      <name val="Verdana"/>
      <family val="2"/>
    </font>
    <font>
      <sz val="10"/>
      <name val="Verdana"/>
      <family val="2"/>
    </font>
    <font>
      <b/>
      <sz val="10"/>
      <name val="Verdana"/>
      <family val="2"/>
    </font>
    <font>
      <i/>
      <sz val="8"/>
      <name val="Verdana"/>
      <family val="2"/>
    </font>
    <font>
      <sz val="8"/>
      <color indexed="10"/>
      <name val="Verdana"/>
      <family val="2"/>
    </font>
    <font>
      <sz val="18"/>
      <name val="Verdana"/>
      <family val="2"/>
    </font>
    <font>
      <sz val="8"/>
      <name val="Tahoma"/>
      <family val="2"/>
    </font>
    <font>
      <sz val="12"/>
      <name val="Verdana"/>
      <family val="2"/>
    </font>
    <font>
      <sz val="9"/>
      <name val="Verdana"/>
      <family val="2"/>
    </font>
    <font>
      <u val="single"/>
      <sz val="10"/>
      <name val="Verdana"/>
      <family val="2"/>
    </font>
    <font>
      <b/>
      <sz val="11"/>
      <name val="Verdana"/>
      <family val="2"/>
    </font>
    <font>
      <sz val="14"/>
      <name val="Verdana"/>
      <family val="2"/>
    </font>
    <font>
      <sz val="16"/>
      <name val="Verdana"/>
      <family val="2"/>
    </font>
    <font>
      <b/>
      <vertAlign val="superscript"/>
      <sz val="8"/>
      <name val="Verdana"/>
      <family val="2"/>
    </font>
    <font>
      <b/>
      <sz val="7"/>
      <name val="Verdana"/>
      <family val="2"/>
    </font>
    <font>
      <b/>
      <sz val="8"/>
      <color indexed="62"/>
      <name val="Verdana"/>
      <family val="2"/>
    </font>
    <font>
      <sz val="7"/>
      <color indexed="9"/>
      <name val="Verdana"/>
      <family val="2"/>
    </font>
    <font>
      <b/>
      <vertAlign val="superscript"/>
      <sz val="7"/>
      <name val="Verdana"/>
      <family val="2"/>
    </font>
    <font>
      <b/>
      <sz val="8"/>
      <color indexed="10"/>
      <name val="Verdana"/>
      <family val="2"/>
    </font>
    <font>
      <sz val="7"/>
      <name val="Arial"/>
      <family val="0"/>
    </font>
    <font>
      <sz val="7"/>
      <color indexed="10"/>
      <name val="Verdana"/>
      <family val="2"/>
    </font>
    <font>
      <b/>
      <sz val="5"/>
      <name val="Verdana"/>
      <family val="2"/>
    </font>
    <font>
      <sz val="18"/>
      <color indexed="9"/>
      <name val="Verdana"/>
      <family val="2"/>
    </font>
    <font>
      <b/>
      <sz val="16"/>
      <name val="Verdana"/>
      <family val="2"/>
    </font>
    <font>
      <sz val="10"/>
      <color indexed="9"/>
      <name val="Verdana"/>
      <family val="2"/>
    </font>
    <font>
      <sz val="8"/>
      <color indexed="9"/>
      <name val="Verdana"/>
      <family val="2"/>
    </font>
    <font>
      <sz val="12"/>
      <color indexed="9"/>
      <name val="Verdana"/>
      <family val="2"/>
    </font>
    <font>
      <sz val="16"/>
      <color indexed="9"/>
      <name val="Verdana"/>
      <family val="2"/>
    </font>
    <font>
      <sz val="7"/>
      <color indexed="57"/>
      <name val="Verdana"/>
      <family val="2"/>
    </font>
    <font>
      <sz val="14"/>
      <color indexed="57"/>
      <name val="Verdana"/>
      <family val="2"/>
    </font>
    <font>
      <sz val="12"/>
      <color indexed="57"/>
      <name val="Verdana"/>
      <family val="2"/>
    </font>
    <font>
      <sz val="8"/>
      <color indexed="57"/>
      <name val="Verdana"/>
      <family val="2"/>
    </font>
    <font>
      <sz val="16"/>
      <color indexed="23"/>
      <name val="Verdana"/>
      <family val="2"/>
    </font>
    <font>
      <sz val="12"/>
      <color indexed="23"/>
      <name val="Verdana"/>
      <family val="2"/>
    </font>
    <font>
      <sz val="10"/>
      <color indexed="23"/>
      <name val="Verdana"/>
      <family val="2"/>
    </font>
    <font>
      <sz val="8"/>
      <color indexed="23"/>
      <name val="Verdana"/>
      <family val="2"/>
    </font>
    <font>
      <sz val="7"/>
      <color indexed="23"/>
      <name val="Verdana"/>
      <family val="2"/>
    </font>
    <font>
      <sz val="18"/>
      <color indexed="23"/>
      <name val="Verdana"/>
      <family val="2"/>
    </font>
    <font>
      <i/>
      <sz val="8"/>
      <color indexed="23"/>
      <name val="Verdana"/>
      <family val="2"/>
    </font>
    <font>
      <sz val="18"/>
      <color indexed="57"/>
      <name val="Verdana"/>
      <family val="2"/>
    </font>
    <font>
      <u val="single"/>
      <sz val="7"/>
      <name val="Verdana"/>
      <family val="2"/>
    </font>
    <font>
      <sz val="7"/>
      <color indexed="12"/>
      <name val="Verdana"/>
      <family val="2"/>
    </font>
    <font>
      <b/>
      <sz val="7"/>
      <color indexed="10"/>
      <name val="Verdana"/>
      <family val="2"/>
    </font>
    <font>
      <sz val="16"/>
      <color indexed="10"/>
      <name val="Verdana"/>
      <family val="2"/>
    </font>
    <font>
      <sz val="12"/>
      <color indexed="10"/>
      <name val="Verdana"/>
      <family val="2"/>
    </font>
    <font>
      <sz val="10"/>
      <color indexed="10"/>
      <name val="Verdana"/>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55"/>
      </left>
      <right style="thin">
        <color indexed="55"/>
      </right>
      <top style="thin">
        <color indexed="55"/>
      </top>
      <bottom>
        <color indexed="63"/>
      </bottom>
    </border>
    <border>
      <left>
        <color indexed="63"/>
      </left>
      <right>
        <color indexed="63"/>
      </right>
      <top>
        <color indexed="63"/>
      </top>
      <bottom style="hair"/>
    </border>
    <border>
      <left style="hair"/>
      <right style="hair"/>
      <top style="hair"/>
      <bottom style="hair"/>
    </border>
    <border>
      <left>
        <color indexed="63"/>
      </left>
      <right style="hair"/>
      <top style="hair"/>
      <bottom style="hair"/>
    </border>
    <border>
      <left style="hair">
        <color indexed="55"/>
      </left>
      <right style="hair">
        <color indexed="55"/>
      </right>
      <top style="hair"/>
      <bottom style="hair"/>
    </border>
    <border>
      <left>
        <color indexed="63"/>
      </left>
      <right style="thin">
        <color indexed="22"/>
      </right>
      <top>
        <color indexed="63"/>
      </top>
      <bottom>
        <color indexed="63"/>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color indexed="63"/>
      </left>
      <right>
        <color indexed="63"/>
      </right>
      <top style="thin">
        <color indexed="22"/>
      </top>
      <bottom>
        <color indexed="63"/>
      </bottom>
    </border>
    <border>
      <left>
        <color indexed="63"/>
      </left>
      <right>
        <color indexed="63"/>
      </right>
      <top style="thin">
        <color indexed="57"/>
      </top>
      <bottom style="thin">
        <color indexed="57"/>
      </bottom>
    </border>
    <border>
      <left style="thin">
        <color indexed="57"/>
      </left>
      <right style="thin">
        <color indexed="57"/>
      </right>
      <top style="thin">
        <color indexed="57"/>
      </top>
      <bottom>
        <color indexed="63"/>
      </bottom>
    </border>
    <border>
      <left style="thin">
        <color indexed="57"/>
      </left>
      <right style="thin">
        <color indexed="57"/>
      </right>
      <top>
        <color indexed="63"/>
      </top>
      <bottom>
        <color indexed="63"/>
      </bottom>
    </border>
    <border>
      <left style="thin">
        <color indexed="57"/>
      </left>
      <right style="thin">
        <color indexed="57"/>
      </right>
      <top>
        <color indexed="63"/>
      </top>
      <bottom style="thin">
        <color indexed="57"/>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style="thin">
        <color indexed="22"/>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5">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6" fillId="0" borderId="0" xfId="0" applyFont="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10" fillId="0" borderId="0" xfId="0" applyFont="1" applyAlignment="1">
      <alignment vertical="center"/>
    </xf>
    <xf numFmtId="0" fontId="12" fillId="0" borderId="0" xfId="0" applyFont="1" applyAlignment="1">
      <alignment horizontal="right" vertical="top"/>
    </xf>
    <xf numFmtId="0" fontId="6" fillId="0" borderId="0" xfId="0" applyFont="1" applyAlignment="1">
      <alignment horizontal="right" vertical="top"/>
    </xf>
    <xf numFmtId="0" fontId="2" fillId="0" borderId="0" xfId="0" applyFont="1" applyBorder="1" applyAlignment="1">
      <alignment vertical="center"/>
    </xf>
    <xf numFmtId="0" fontId="2" fillId="0" borderId="0" xfId="0" applyFont="1" applyAlignment="1" applyProtection="1">
      <alignment horizontal="center" vertical="center"/>
      <protection/>
    </xf>
    <xf numFmtId="0" fontId="6" fillId="0" borderId="0" xfId="0" applyFont="1" applyAlignment="1">
      <alignment/>
    </xf>
    <xf numFmtId="0" fontId="6" fillId="0" borderId="0" xfId="0" applyFont="1" applyAlignment="1">
      <alignment horizontal="right"/>
    </xf>
    <xf numFmtId="0" fontId="13" fillId="0" borderId="0" xfId="0" applyFont="1" applyAlignment="1">
      <alignment/>
    </xf>
    <xf numFmtId="0" fontId="6" fillId="0" borderId="0" xfId="0" applyFont="1" applyAlignment="1">
      <alignment horizontal="justify" vertical="top"/>
    </xf>
    <xf numFmtId="0" fontId="6" fillId="0" borderId="0" xfId="0" applyFont="1" applyFill="1" applyAlignment="1">
      <alignment vertical="center"/>
    </xf>
    <xf numFmtId="0" fontId="7" fillId="0" borderId="0" xfId="0" applyFont="1" applyFill="1" applyBorder="1" applyAlignment="1">
      <alignment horizontal="center" vertical="center"/>
    </xf>
    <xf numFmtId="44" fontId="6" fillId="0" borderId="0" xfId="0" applyNumberFormat="1" applyFont="1" applyFill="1" applyBorder="1" applyAlignment="1">
      <alignment vertical="center"/>
    </xf>
    <xf numFmtId="0" fontId="6" fillId="0" borderId="0" xfId="0" applyFont="1" applyFill="1" applyBorder="1" applyAlignment="1">
      <alignment vertical="center"/>
    </xf>
    <xf numFmtId="0" fontId="17" fillId="0" borderId="0" xfId="0" applyFont="1" applyAlignment="1">
      <alignment vertical="center"/>
    </xf>
    <xf numFmtId="0" fontId="17" fillId="0" borderId="0" xfId="0" applyFont="1" applyAlignment="1">
      <alignment horizontal="right" vertical="top"/>
    </xf>
    <xf numFmtId="43" fontId="2" fillId="0" borderId="1"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right" vertical="center" wrapText="1" indent="2"/>
      <protection locked="0"/>
    </xf>
    <xf numFmtId="0" fontId="5" fillId="0" borderId="0" xfId="0" applyFont="1" applyAlignment="1">
      <alignment vertical="center"/>
    </xf>
    <xf numFmtId="171" fontId="2" fillId="0" borderId="1" xfId="0" applyNumberFormat="1" applyFont="1" applyBorder="1" applyAlignment="1" applyProtection="1">
      <alignment horizontal="left" vertical="center" wrapText="1"/>
      <protection locked="0"/>
    </xf>
    <xf numFmtId="2" fontId="2" fillId="0" borderId="0" xfId="0" applyNumberFormat="1" applyFont="1" applyBorder="1" applyAlignment="1" applyProtection="1">
      <alignment vertical="center"/>
      <protection/>
    </xf>
    <xf numFmtId="44" fontId="2" fillId="2" borderId="1" xfId="0" applyNumberFormat="1" applyFont="1" applyFill="1" applyBorder="1" applyAlignment="1">
      <alignment vertical="center"/>
    </xf>
    <xf numFmtId="0" fontId="3" fillId="2" borderId="2" xfId="0" applyFont="1" applyFill="1" applyBorder="1" applyAlignment="1">
      <alignment horizontal="center" vertical="center"/>
    </xf>
    <xf numFmtId="44" fontId="2" fillId="2" borderId="3" xfId="0" applyNumberFormat="1" applyFont="1" applyFill="1" applyBorder="1" applyAlignment="1">
      <alignment vertical="center"/>
    </xf>
    <xf numFmtId="171" fontId="2" fillId="0" borderId="3" xfId="0" applyNumberFormat="1" applyFont="1" applyBorder="1" applyAlignment="1" applyProtection="1">
      <alignment horizontal="center" vertical="center" wrapText="1"/>
      <protection locked="0"/>
    </xf>
    <xf numFmtId="171" fontId="17" fillId="0" borderId="0" xfId="0" applyNumberFormat="1" applyFont="1" applyAlignment="1">
      <alignment horizontal="center" vertical="top"/>
    </xf>
    <xf numFmtId="171" fontId="12" fillId="0" borderId="0" xfId="0" applyNumberFormat="1" applyFont="1" applyAlignment="1">
      <alignment horizontal="center" vertical="top"/>
    </xf>
    <xf numFmtId="171" fontId="10" fillId="0" borderId="0" xfId="0" applyNumberFormat="1" applyFont="1" applyAlignment="1">
      <alignment horizontal="center" vertical="center"/>
    </xf>
    <xf numFmtId="171" fontId="2" fillId="0" borderId="1" xfId="0" applyNumberFormat="1" applyFont="1" applyBorder="1" applyAlignment="1" applyProtection="1">
      <alignment horizontal="center" vertical="center" wrapText="1"/>
      <protection locked="0"/>
    </xf>
    <xf numFmtId="2" fontId="2" fillId="0" borderId="0" xfId="0" applyNumberFormat="1" applyFont="1" applyAlignment="1" applyProtection="1">
      <alignment horizontal="center" vertical="center"/>
      <protection/>
    </xf>
    <xf numFmtId="0" fontId="3" fillId="2" borderId="4" xfId="0" applyFont="1" applyFill="1" applyBorder="1" applyAlignment="1">
      <alignment horizontal="center" vertical="center" wrapText="1"/>
    </xf>
    <xf numFmtId="43" fontId="2" fillId="0" borderId="1" xfId="0" applyNumberFormat="1" applyFont="1" applyBorder="1" applyAlignment="1" applyProtection="1">
      <alignment horizontal="right" vertical="center" wrapText="1"/>
      <protection locked="0"/>
    </xf>
    <xf numFmtId="0" fontId="5" fillId="0" borderId="1" xfId="0" applyFont="1" applyBorder="1" applyAlignment="1" applyProtection="1">
      <alignment horizontal="left" vertical="center" wrapText="1"/>
      <protection locked="0"/>
    </xf>
    <xf numFmtId="4" fontId="5" fillId="0" borderId="1" xfId="0" applyNumberFormat="1" applyFont="1" applyBorder="1" applyAlignment="1" applyProtection="1">
      <alignment horizontal="right" vertical="center" wrapText="1"/>
      <protection locked="0"/>
    </xf>
    <xf numFmtId="17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43" fontId="5"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center" vertical="center" wrapText="1"/>
      <protection locked="0"/>
    </xf>
    <xf numFmtId="0" fontId="17" fillId="0" borderId="0" xfId="0" applyNumberFormat="1" applyFont="1" applyAlignment="1">
      <alignment horizontal="right" vertical="top"/>
    </xf>
    <xf numFmtId="0" fontId="12" fillId="0" borderId="0" xfId="0" applyNumberFormat="1" applyFont="1" applyAlignment="1">
      <alignment horizontal="right" vertical="top"/>
    </xf>
    <xf numFmtId="0" fontId="6" fillId="0" borderId="0" xfId="0" applyNumberFormat="1" applyFont="1" applyAlignment="1">
      <alignment horizontal="right" vertical="top"/>
    </xf>
    <xf numFmtId="0" fontId="5" fillId="0" borderId="0" xfId="0" applyFont="1" applyAlignment="1" applyProtection="1">
      <alignment vertical="center"/>
      <protection/>
    </xf>
    <xf numFmtId="171" fontId="17" fillId="0" borderId="0" xfId="0" applyNumberFormat="1" applyFont="1" applyAlignment="1" applyProtection="1">
      <alignment horizontal="center" vertical="top"/>
      <protection/>
    </xf>
    <xf numFmtId="175" fontId="17" fillId="0" borderId="0" xfId="0" applyNumberFormat="1" applyFont="1" applyAlignment="1" applyProtection="1">
      <alignment horizontal="center" vertical="center"/>
      <protection/>
    </xf>
    <xf numFmtId="0" fontId="17" fillId="0" borderId="0" xfId="0" applyNumberFormat="1" applyFont="1" applyAlignment="1" applyProtection="1">
      <alignment horizontal="right" vertical="top"/>
      <protection/>
    </xf>
    <xf numFmtId="0" fontId="17" fillId="0" borderId="0" xfId="0" applyFont="1" applyAlignment="1" applyProtection="1">
      <alignment vertical="center"/>
      <protection/>
    </xf>
    <xf numFmtId="171" fontId="12" fillId="0" borderId="0" xfId="0" applyNumberFormat="1" applyFont="1" applyAlignment="1" applyProtection="1">
      <alignment horizontal="center" vertical="top"/>
      <protection/>
    </xf>
    <xf numFmtId="175" fontId="10" fillId="0" borderId="0" xfId="0" applyNumberFormat="1" applyFont="1" applyAlignment="1" applyProtection="1">
      <alignment horizontal="center" vertical="center"/>
      <protection/>
    </xf>
    <xf numFmtId="0" fontId="12"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171" fontId="10" fillId="0" borderId="0" xfId="0" applyNumberFormat="1" applyFont="1" applyAlignment="1" applyProtection="1">
      <alignment horizontal="center" vertical="center"/>
      <protection/>
    </xf>
    <xf numFmtId="0" fontId="6" fillId="0" borderId="0" xfId="0" applyNumberFormat="1" applyFont="1" applyAlignment="1" applyProtection="1">
      <alignment horizontal="right" vertical="top"/>
      <protection/>
    </xf>
    <xf numFmtId="0" fontId="5" fillId="0" borderId="0" xfId="0" applyFont="1" applyAlignment="1" applyProtection="1">
      <alignment horizontal="center" vertical="center"/>
      <protection/>
    </xf>
    <xf numFmtId="0" fontId="4" fillId="0" borderId="0" xfId="0" applyFont="1" applyAlignment="1" applyProtection="1">
      <alignment horizontal="left" vertical="center" wrapText="1"/>
      <protection/>
    </xf>
    <xf numFmtId="171" fontId="4" fillId="0" borderId="0" xfId="0" applyNumberFormat="1" applyFont="1" applyAlignment="1" applyProtection="1">
      <alignment horizontal="center" vertical="center" wrapText="1"/>
      <protection/>
    </xf>
    <xf numFmtId="0" fontId="19" fillId="0" borderId="0" xfId="0" applyNumberFormat="1" applyFont="1" applyBorder="1" applyAlignment="1" applyProtection="1">
      <alignment horizontal="center"/>
      <protection/>
    </xf>
    <xf numFmtId="177" fontId="5" fillId="0" borderId="0" xfId="0" applyNumberFormat="1" applyFont="1" applyBorder="1" applyAlignment="1" applyProtection="1">
      <alignment horizontal="center"/>
      <protection/>
    </xf>
    <xf numFmtId="0" fontId="2" fillId="0" borderId="0" xfId="0" applyFont="1" applyAlignment="1" applyProtection="1">
      <alignment vertical="center"/>
      <protection/>
    </xf>
    <xf numFmtId="171" fontId="5" fillId="0" borderId="0" xfId="0" applyNumberFormat="1" applyFont="1" applyAlignment="1" applyProtection="1">
      <alignment horizontal="center" vertical="center"/>
      <protection/>
    </xf>
    <xf numFmtId="0" fontId="2" fillId="0" borderId="0" xfId="0" applyFont="1" applyBorder="1" applyAlignment="1" applyProtection="1">
      <alignment horizontal="left" vertical="center"/>
      <protection/>
    </xf>
    <xf numFmtId="0" fontId="19" fillId="0" borderId="0" xfId="0" applyFont="1" applyBorder="1" applyAlignment="1" applyProtection="1">
      <alignment vertical="top"/>
      <protection/>
    </xf>
    <xf numFmtId="0" fontId="5" fillId="0" borderId="0" xfId="0" applyFont="1" applyAlignment="1" applyProtection="1" quotePrefix="1">
      <alignment horizontal="left" vertical="top"/>
      <protection/>
    </xf>
    <xf numFmtId="171" fontId="2" fillId="0" borderId="0" xfId="0" applyNumberFormat="1" applyFont="1" applyAlignment="1" applyProtection="1">
      <alignment horizontal="center" vertical="center"/>
      <protection/>
    </xf>
    <xf numFmtId="43" fontId="5" fillId="0" borderId="0" xfId="0" applyNumberFormat="1" applyFont="1" applyAlignment="1" applyProtection="1">
      <alignment horizontal="right" vertical="top"/>
      <protection/>
    </xf>
    <xf numFmtId="0" fontId="5" fillId="0" borderId="0" xfId="0" applyFont="1" applyBorder="1" applyAlignment="1" applyProtection="1">
      <alignment horizontal="center" vertical="center"/>
      <protection/>
    </xf>
    <xf numFmtId="0" fontId="19" fillId="3" borderId="2" xfId="0" applyFont="1" applyFill="1" applyBorder="1" applyAlignment="1" applyProtection="1">
      <alignment horizontal="center" vertical="center"/>
      <protection/>
    </xf>
    <xf numFmtId="0" fontId="19" fillId="3" borderId="1" xfId="0" applyFont="1" applyFill="1" applyBorder="1" applyAlignment="1" applyProtection="1">
      <alignment horizontal="center" vertical="center"/>
      <protection/>
    </xf>
    <xf numFmtId="171" fontId="19" fillId="3" borderId="1" xfId="0" applyNumberFormat="1" applyFont="1" applyFill="1" applyBorder="1" applyAlignment="1" applyProtection="1">
      <alignment horizontal="center" vertical="center" wrapText="1"/>
      <protection/>
    </xf>
    <xf numFmtId="2" fontId="19" fillId="3" borderId="1" xfId="0" applyNumberFormat="1" applyFont="1" applyFill="1" applyBorder="1" applyAlignment="1" applyProtection="1">
      <alignment horizontal="center" vertical="center" wrapText="1"/>
      <protection/>
    </xf>
    <xf numFmtId="43" fontId="19" fillId="3" borderId="1" xfId="0" applyNumberFormat="1" applyFont="1" applyFill="1" applyBorder="1" applyAlignment="1" applyProtection="1">
      <alignment horizontal="center" vertical="center"/>
      <protection/>
    </xf>
    <xf numFmtId="43" fontId="2" fillId="2" borderId="1" xfId="0" applyNumberFormat="1" applyFont="1" applyFill="1" applyBorder="1" applyAlignment="1" applyProtection="1">
      <alignment horizontal="right" vertical="center" indent="1"/>
      <protection/>
    </xf>
    <xf numFmtId="43" fontId="2" fillId="2" borderId="1" xfId="0" applyNumberFormat="1" applyFont="1" applyFill="1" applyBorder="1" applyAlignment="1" applyProtection="1">
      <alignment horizontal="right" vertical="center"/>
      <protection/>
    </xf>
    <xf numFmtId="0" fontId="2" fillId="0" borderId="0" xfId="0" applyFont="1" applyFill="1" applyAlignment="1" applyProtection="1">
      <alignment vertical="center"/>
      <protection/>
    </xf>
    <xf numFmtId="2" fontId="2" fillId="2" borderId="1" xfId="0" applyNumberFormat="1" applyFont="1" applyFill="1" applyBorder="1" applyAlignment="1" applyProtection="1">
      <alignment horizontal="center" vertical="center"/>
      <protection/>
    </xf>
    <xf numFmtId="171" fontId="2" fillId="0" borderId="0" xfId="0" applyNumberFormat="1" applyFont="1" applyBorder="1" applyAlignment="1" applyProtection="1">
      <alignment horizontal="right" vertical="center"/>
      <protection/>
    </xf>
    <xf numFmtId="171" fontId="2" fillId="0" borderId="0" xfId="0" applyNumberFormat="1" applyFont="1" applyBorder="1" applyAlignment="1" applyProtection="1">
      <alignment horizontal="left" vertical="center"/>
      <protection/>
    </xf>
    <xf numFmtId="43" fontId="2" fillId="0" borderId="0" xfId="0" applyNumberFormat="1" applyFont="1" applyAlignment="1" applyProtection="1">
      <alignment horizontal="center" vertical="center"/>
      <protection/>
    </xf>
    <xf numFmtId="0" fontId="13" fillId="0" borderId="0" xfId="0" applyFont="1" applyAlignment="1" applyProtection="1">
      <alignment horizontal="right" vertical="center"/>
      <protection/>
    </xf>
    <xf numFmtId="0" fontId="17" fillId="0" borderId="0" xfId="0" applyNumberFormat="1" applyFont="1" applyAlignment="1" applyProtection="1">
      <alignment horizontal="center" vertical="top"/>
      <protection/>
    </xf>
    <xf numFmtId="171" fontId="17" fillId="0" borderId="0" xfId="0" applyNumberFormat="1" applyFont="1" applyAlignment="1" applyProtection="1">
      <alignment vertical="center"/>
      <protection/>
    </xf>
    <xf numFmtId="0" fontId="12" fillId="0" borderId="0" xfId="0" applyNumberFormat="1" applyFont="1" applyAlignment="1" applyProtection="1">
      <alignment horizontal="center" vertical="top"/>
      <protection/>
    </xf>
    <xf numFmtId="171" fontId="10" fillId="0" borderId="0" xfId="0" applyNumberFormat="1" applyFont="1" applyAlignment="1" applyProtection="1">
      <alignment vertical="center"/>
      <protection/>
    </xf>
    <xf numFmtId="0" fontId="10" fillId="0" borderId="0" xfId="0" applyNumberFormat="1" applyFont="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NumberFormat="1" applyFont="1" applyBorder="1" applyAlignment="1" applyProtection="1">
      <alignment horizontal="center" vertical="center"/>
      <protection/>
    </xf>
    <xf numFmtId="171" fontId="4" fillId="0" borderId="0" xfId="0" applyNumberFormat="1" applyFont="1" applyBorder="1" applyAlignment="1" applyProtection="1">
      <alignment horizontal="center" vertical="center"/>
      <protection/>
    </xf>
    <xf numFmtId="0" fontId="19" fillId="0" borderId="0" xfId="0" applyFont="1" applyAlignment="1" applyProtection="1">
      <alignment horizontal="center" vertical="center" wrapText="1"/>
      <protection/>
    </xf>
    <xf numFmtId="0" fontId="19" fillId="0" borderId="0" xfId="0" applyFont="1" applyAlignment="1" applyProtection="1">
      <alignment horizontal="left" vertical="center" wrapText="1"/>
      <protection/>
    </xf>
    <xf numFmtId="43" fontId="5" fillId="0" borderId="0" xfId="0" applyNumberFormat="1" applyFont="1" applyBorder="1" applyAlignment="1" applyProtection="1">
      <alignment horizontal="left" vertical="center"/>
      <protection/>
    </xf>
    <xf numFmtId="0" fontId="6" fillId="0" borderId="0" xfId="0" applyFont="1" applyBorder="1" applyAlignment="1" applyProtection="1">
      <alignment vertical="center" wrapText="1"/>
      <protection/>
    </xf>
    <xf numFmtId="171" fontId="2" fillId="0" borderId="0" xfId="0" applyNumberFormat="1" applyFont="1" applyAlignment="1" applyProtection="1">
      <alignment vertical="center"/>
      <protection/>
    </xf>
    <xf numFmtId="0" fontId="19" fillId="0" borderId="0" xfId="0" applyNumberFormat="1" applyFont="1" applyBorder="1" applyAlignment="1" applyProtection="1">
      <alignment horizontal="right"/>
      <protection/>
    </xf>
    <xf numFmtId="171" fontId="5" fillId="0" borderId="0" xfId="0" applyNumberFormat="1" applyFont="1" applyBorder="1" applyAlignment="1" applyProtection="1">
      <alignment horizontal="center"/>
      <protection/>
    </xf>
    <xf numFmtId="0" fontId="5" fillId="0" borderId="0" xfId="0" applyFont="1" applyBorder="1" applyAlignment="1" applyProtection="1">
      <alignment vertical="center" wrapText="1"/>
      <protection/>
    </xf>
    <xf numFmtId="43" fontId="19" fillId="3" borderId="2" xfId="0" applyNumberFormat="1" applyFont="1" applyFill="1" applyBorder="1" applyAlignment="1" applyProtection="1">
      <alignment horizontal="center" vertical="center" wrapText="1"/>
      <protection/>
    </xf>
    <xf numFmtId="43" fontId="19" fillId="3" borderId="1"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wrapText="1"/>
      <protection/>
    </xf>
    <xf numFmtId="171" fontId="23" fillId="0" borderId="0" xfId="0" applyNumberFormat="1" applyFont="1" applyFill="1" applyBorder="1" applyAlignment="1" applyProtection="1">
      <alignment horizontal="left" vertical="center"/>
      <protection/>
    </xf>
    <xf numFmtId="171" fontId="20" fillId="0" borderId="0" xfId="0" applyNumberFormat="1" applyFont="1" applyFill="1" applyBorder="1" applyAlignment="1" applyProtection="1">
      <alignment horizontal="center" vertical="center" wrapText="1"/>
      <protection/>
    </xf>
    <xf numFmtId="171" fontId="20" fillId="0" borderId="0" xfId="0" applyNumberFormat="1" applyFont="1" applyFill="1" applyBorder="1" applyAlignment="1" applyProtection="1">
      <alignment horizontal="left" vertical="center" wrapText="1"/>
      <protection/>
    </xf>
    <xf numFmtId="0" fontId="19" fillId="3" borderId="1" xfId="0" applyFont="1" applyFill="1" applyBorder="1" applyAlignment="1" applyProtection="1">
      <alignment horizontal="center" vertical="center" wrapText="1"/>
      <protection/>
    </xf>
    <xf numFmtId="0" fontId="19" fillId="3" borderId="1"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171" fontId="2" fillId="0" borderId="0" xfId="0" applyNumberFormat="1" applyFont="1" applyBorder="1" applyAlignment="1" applyProtection="1">
      <alignment horizontal="center" vertical="center" wrapText="1"/>
      <protection/>
    </xf>
    <xf numFmtId="171" fontId="2" fillId="0" borderId="0" xfId="0" applyNumberFormat="1" applyFont="1" applyBorder="1" applyAlignment="1" applyProtection="1">
      <alignment horizontal="right" vertical="center" wrapText="1" indent="1"/>
      <protection/>
    </xf>
    <xf numFmtId="0" fontId="2" fillId="0" borderId="0" xfId="0" applyNumberFormat="1"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NumberFormat="1" applyFont="1" applyAlignment="1" applyProtection="1">
      <alignment horizontal="center" vertical="center"/>
      <protection/>
    </xf>
    <xf numFmtId="43" fontId="2" fillId="0" borderId="0" xfId="0" applyNumberFormat="1" applyFont="1" applyAlignment="1" applyProtection="1">
      <alignment horizontal="right" vertical="center"/>
      <protection/>
    </xf>
    <xf numFmtId="43" fontId="2" fillId="0" borderId="0" xfId="0" applyNumberFormat="1" applyFont="1" applyBorder="1" applyAlignment="1" applyProtection="1">
      <alignment horizontal="right" vertical="center"/>
      <protection/>
    </xf>
    <xf numFmtId="43" fontId="2" fillId="2" borderId="1" xfId="15" applyNumberFormat="1" applyFont="1" applyFill="1" applyBorder="1" applyAlignment="1" applyProtection="1">
      <alignment horizontal="right" vertical="center" indent="1"/>
      <protection/>
    </xf>
    <xf numFmtId="0" fontId="5" fillId="0" borderId="0" xfId="0" applyFont="1" applyBorder="1" applyAlignment="1" applyProtection="1">
      <alignment horizontal="left" vertical="center"/>
      <protection/>
    </xf>
    <xf numFmtId="10" fontId="2" fillId="0" borderId="2" xfId="0" applyNumberFormat="1" applyFont="1" applyFill="1" applyBorder="1" applyAlignment="1" applyProtection="1">
      <alignment horizontal="center" vertical="center"/>
      <protection locked="0"/>
    </xf>
    <xf numFmtId="43" fontId="2" fillId="0" borderId="1" xfId="0" applyNumberFormat="1" applyFont="1" applyFill="1" applyBorder="1" applyAlignment="1" applyProtection="1">
      <alignment horizontal="right" vertical="center" indent="1"/>
      <protection locked="0"/>
    </xf>
    <xf numFmtId="0" fontId="4" fillId="0" borderId="0" xfId="0" applyFont="1" applyAlignment="1" applyProtection="1">
      <alignment vertical="center" wrapText="1"/>
      <protection/>
    </xf>
    <xf numFmtId="43" fontId="5" fillId="0" borderId="0" xfId="0" applyNumberFormat="1" applyFont="1" applyAlignment="1" applyProtection="1">
      <alignment horizontal="right"/>
      <protection/>
    </xf>
    <xf numFmtId="0" fontId="19" fillId="0" borderId="0" xfId="0" applyNumberFormat="1" applyFont="1" applyBorder="1" applyAlignment="1" applyProtection="1">
      <alignment horizontal="center" vertical="center"/>
      <protection/>
    </xf>
    <xf numFmtId="171" fontId="5" fillId="0" borderId="0" xfId="0" applyNumberFormat="1" applyFont="1" applyBorder="1" applyAlignment="1" applyProtection="1">
      <alignment horizontal="center" vertical="center"/>
      <protection/>
    </xf>
    <xf numFmtId="0" fontId="5" fillId="0" borderId="0" xfId="0" applyFont="1" applyFill="1" applyAlignment="1" applyProtection="1">
      <alignment horizontal="center" vertical="top"/>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171" fontId="5" fillId="0" borderId="0" xfId="0" applyNumberFormat="1" applyFont="1" applyFill="1" applyBorder="1" applyAlignment="1" applyProtection="1">
      <alignment horizontal="center" vertical="top" wrapText="1"/>
      <protection/>
    </xf>
    <xf numFmtId="0" fontId="19" fillId="0" borderId="0" xfId="0" applyNumberFormat="1" applyFont="1" applyBorder="1" applyAlignment="1" applyProtection="1">
      <alignment horizontal="center" vertical="top"/>
      <protection/>
    </xf>
    <xf numFmtId="0" fontId="2" fillId="0" borderId="0" xfId="0" applyFont="1" applyFill="1" applyAlignment="1" applyProtection="1">
      <alignment vertical="top"/>
      <protection/>
    </xf>
    <xf numFmtId="171" fontId="5" fillId="0" borderId="0" xfId="0" applyNumberFormat="1" applyFont="1" applyBorder="1" applyAlignment="1" applyProtection="1">
      <alignment horizontal="center" vertical="top"/>
      <protection/>
    </xf>
    <xf numFmtId="43" fontId="17" fillId="0" borderId="0" xfId="0" applyNumberFormat="1" applyFont="1" applyAlignment="1" applyProtection="1">
      <alignment vertical="center"/>
      <protection/>
    </xf>
    <xf numFmtId="0" fontId="10" fillId="0" borderId="0" xfId="0" applyFont="1" applyAlignment="1" applyProtection="1">
      <alignment horizontal="left" vertical="center"/>
      <protection/>
    </xf>
    <xf numFmtId="171" fontId="10" fillId="0" borderId="0" xfId="0" applyNumberFormat="1" applyFont="1" applyAlignment="1" applyProtection="1">
      <alignment horizontal="left" vertical="center"/>
      <protection/>
    </xf>
    <xf numFmtId="43" fontId="10" fillId="0" borderId="0" xfId="0" applyNumberFormat="1" applyFont="1" applyAlignment="1" applyProtection="1">
      <alignment horizontal="left" vertical="center"/>
      <protection/>
    </xf>
    <xf numFmtId="0" fontId="4" fillId="0" borderId="0" xfId="0" applyFont="1" applyBorder="1" applyAlignment="1" applyProtection="1">
      <alignment horizontal="left" vertical="center"/>
      <protection/>
    </xf>
    <xf numFmtId="171" fontId="4" fillId="0" borderId="0" xfId="0" applyNumberFormat="1" applyFont="1" applyBorder="1" applyAlignment="1" applyProtection="1">
      <alignment horizontal="left" vertical="center"/>
      <protection/>
    </xf>
    <xf numFmtId="43" fontId="2" fillId="0" borderId="0" xfId="0" applyNumberFormat="1" applyFont="1" applyAlignment="1" applyProtection="1">
      <alignment vertical="center"/>
      <protection/>
    </xf>
    <xf numFmtId="43" fontId="2" fillId="0" borderId="0" xfId="0" applyNumberFormat="1" applyFont="1" applyBorder="1" applyAlignment="1" applyProtection="1">
      <alignment horizontal="right" vertical="center" wrapText="1" indent="1"/>
      <protection/>
    </xf>
    <xf numFmtId="0" fontId="17" fillId="0" borderId="0" xfId="0" applyFont="1" applyAlignment="1" applyProtection="1">
      <alignment horizontal="right" vertical="top"/>
      <protection/>
    </xf>
    <xf numFmtId="0" fontId="5" fillId="0" borderId="0" xfId="0" applyFont="1" applyAlignment="1" applyProtection="1">
      <alignment horizontal="left" vertical="center"/>
      <protection/>
    </xf>
    <xf numFmtId="0" fontId="12" fillId="0" borderId="0" xfId="0" applyFont="1" applyAlignment="1" applyProtection="1">
      <alignment horizontal="right" vertical="top"/>
      <protection/>
    </xf>
    <xf numFmtId="0" fontId="6" fillId="0" borderId="0" xfId="0" applyFont="1" applyAlignment="1" applyProtection="1">
      <alignment horizontal="right" vertical="top"/>
      <protection/>
    </xf>
    <xf numFmtId="0" fontId="5" fillId="0" borderId="0" xfId="0" applyFont="1" applyBorder="1" applyAlignment="1" applyProtection="1">
      <alignment horizontal="center" vertical="top"/>
      <protection/>
    </xf>
    <xf numFmtId="0" fontId="5" fillId="0" borderId="0" xfId="0" applyFont="1" applyAlignment="1" applyProtection="1">
      <alignment vertical="top"/>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right" vertical="center" wrapText="1" indent="1"/>
      <protection/>
    </xf>
    <xf numFmtId="164" fontId="5" fillId="2" borderId="1" xfId="0" applyNumberFormat="1" applyFont="1" applyFill="1" applyBorder="1" applyAlignment="1" applyProtection="1">
      <alignment vertical="center"/>
      <protection/>
    </xf>
    <xf numFmtId="0" fontId="5" fillId="0" borderId="0" xfId="0" applyFont="1" applyBorder="1" applyAlignment="1" applyProtection="1">
      <alignment vertical="center"/>
      <protection/>
    </xf>
    <xf numFmtId="0" fontId="25" fillId="0" borderId="0" xfId="0" applyFont="1" applyAlignment="1" applyProtection="1" quotePrefix="1">
      <alignment vertical="center"/>
      <protection/>
    </xf>
    <xf numFmtId="44" fontId="5" fillId="0" borderId="1" xfId="0" applyNumberFormat="1" applyFont="1" applyFill="1" applyBorder="1" applyAlignment="1" applyProtection="1">
      <alignment horizontal="right" vertical="center" indent="1"/>
      <protection locked="0"/>
    </xf>
    <xf numFmtId="0" fontId="5" fillId="0" borderId="0" xfId="0" applyFont="1" applyAlignment="1" applyProtection="1">
      <alignment horizontal="right" vertical="center"/>
      <protection/>
    </xf>
    <xf numFmtId="0" fontId="5" fillId="0" borderId="0" xfId="0" applyNumberFormat="1" applyFont="1" applyAlignment="1" applyProtection="1">
      <alignment horizontal="center" vertical="center"/>
      <protection/>
    </xf>
    <xf numFmtId="171" fontId="19" fillId="0" borderId="0" xfId="0" applyNumberFormat="1" applyFont="1" applyBorder="1" applyAlignment="1" applyProtection="1">
      <alignment horizontal="center" vertical="center"/>
      <protection/>
    </xf>
    <xf numFmtId="0" fontId="19" fillId="0" borderId="0" xfId="0" applyFont="1" applyAlignment="1" applyProtection="1">
      <alignment horizontal="center"/>
      <protection/>
    </xf>
    <xf numFmtId="0" fontId="5" fillId="0" borderId="0" xfId="0" applyNumberFormat="1" applyFont="1" applyAlignment="1" applyProtection="1">
      <alignment horizontal="center"/>
      <protection/>
    </xf>
    <xf numFmtId="171" fontId="19" fillId="0" borderId="0" xfId="0" applyNumberFormat="1" applyFont="1" applyBorder="1" applyAlignment="1" applyProtection="1">
      <alignment horizontal="center" vertical="top"/>
      <protection/>
    </xf>
    <xf numFmtId="0" fontId="21" fillId="0" borderId="0" xfId="0" applyNumberFormat="1" applyFont="1" applyAlignment="1" applyProtection="1">
      <alignment horizontal="center" vertical="top"/>
      <protection/>
    </xf>
    <xf numFmtId="0" fontId="5" fillId="0" borderId="0" xfId="0" applyFont="1" applyAlignment="1" applyProtection="1">
      <alignment horizontal="center" vertical="center" wrapText="1"/>
      <protection/>
    </xf>
    <xf numFmtId="43" fontId="5" fillId="2" borderId="1" xfId="0" applyNumberFormat="1" applyFont="1" applyFill="1" applyBorder="1" applyAlignment="1" applyProtection="1">
      <alignment vertical="center"/>
      <protection/>
    </xf>
    <xf numFmtId="14" fontId="24" fillId="0" borderId="0" xfId="0" applyNumberFormat="1" applyFont="1" applyAlignment="1" applyProtection="1">
      <alignment vertical="center"/>
      <protection/>
    </xf>
    <xf numFmtId="171" fontId="5" fillId="0" borderId="0" xfId="0" applyNumberFormat="1" applyFont="1" applyBorder="1" applyAlignment="1" applyProtection="1">
      <alignment horizontal="center" vertical="center" wrapText="1"/>
      <protection/>
    </xf>
    <xf numFmtId="0" fontId="21" fillId="0" borderId="0" xfId="0" applyNumberFormat="1" applyFont="1" applyBorder="1" applyAlignment="1" applyProtection="1">
      <alignment horizontal="center" vertical="center" wrapText="1"/>
      <protection/>
    </xf>
    <xf numFmtId="164" fontId="5" fillId="0" borderId="1" xfId="0" applyNumberFormat="1" applyFont="1" applyFill="1" applyBorder="1" applyAlignment="1" applyProtection="1">
      <alignment horizontal="right" vertical="center"/>
      <protection locked="0"/>
    </xf>
    <xf numFmtId="0" fontId="5" fillId="0" borderId="1" xfId="0" applyNumberFormat="1" applyFont="1" applyFill="1" applyBorder="1" applyAlignment="1" applyProtection="1">
      <alignment horizontal="center" vertical="center"/>
      <protection locked="0"/>
    </xf>
    <xf numFmtId="43" fontId="5" fillId="0" borderId="0" xfId="0" applyNumberFormat="1" applyFont="1" applyAlignment="1" applyProtection="1">
      <alignment vertical="center"/>
      <protection/>
    </xf>
    <xf numFmtId="1" fontId="5" fillId="0" borderId="0" xfId="0" applyNumberFormat="1" applyFont="1" applyAlignment="1" applyProtection="1">
      <alignment horizontal="center" vertical="center"/>
      <protection/>
    </xf>
    <xf numFmtId="43" fontId="5" fillId="0" borderId="0" xfId="0" applyNumberFormat="1" applyFont="1" applyAlignment="1" applyProtection="1">
      <alignment horizontal="left" vertical="center"/>
      <protection/>
    </xf>
    <xf numFmtId="43" fontId="19" fillId="0" borderId="0" xfId="0" applyNumberFormat="1"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1" fontId="19" fillId="0" borderId="0" xfId="0" applyNumberFormat="1" applyFont="1" applyBorder="1" applyAlignment="1" applyProtection="1">
      <alignment horizontal="center" vertical="center"/>
      <protection/>
    </xf>
    <xf numFmtId="43" fontId="5" fillId="0" borderId="0" xfId="0" applyNumberFormat="1" applyFont="1" applyBorder="1" applyAlignment="1" applyProtection="1">
      <alignment horizontal="right" vertical="top"/>
      <protection/>
    </xf>
    <xf numFmtId="1" fontId="19" fillId="3" borderId="1" xfId="0" applyNumberFormat="1" applyFont="1" applyFill="1" applyBorder="1" applyAlignment="1" applyProtection="1">
      <alignment horizontal="center" vertical="center" wrapText="1"/>
      <protection/>
    </xf>
    <xf numFmtId="1" fontId="5" fillId="0" borderId="0" xfId="0" applyNumberFormat="1" applyFont="1" applyBorder="1" applyAlignment="1" applyProtection="1">
      <alignment horizontal="center" vertical="center" wrapText="1"/>
      <protection/>
    </xf>
    <xf numFmtId="43" fontId="5" fillId="0" borderId="0" xfId="0" applyNumberFormat="1" applyFont="1" applyBorder="1" applyAlignment="1" applyProtection="1">
      <alignment horizontal="right" vertical="center" wrapText="1" indent="1"/>
      <protection/>
    </xf>
    <xf numFmtId="43" fontId="5" fillId="0" borderId="0" xfId="0" applyNumberFormat="1" applyFont="1" applyAlignment="1" applyProtection="1">
      <alignment horizontal="right" vertical="center"/>
      <protection/>
    </xf>
    <xf numFmtId="43" fontId="5" fillId="0" borderId="0" xfId="0" applyNumberFormat="1" applyFont="1" applyAlignment="1" applyProtection="1">
      <alignment horizontal="center" vertical="center"/>
      <protection/>
    </xf>
    <xf numFmtId="43" fontId="5" fillId="0" borderId="1" xfId="0" applyNumberFormat="1" applyFont="1" applyFill="1" applyBorder="1" applyAlignment="1" applyProtection="1">
      <alignment horizontal="right" vertical="center"/>
      <protection locked="0"/>
    </xf>
    <xf numFmtId="0" fontId="9"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3" borderId="1" xfId="0" applyFont="1" applyFill="1" applyBorder="1" applyAlignment="1" applyProtection="1">
      <alignment horizontal="center" vertical="center" wrapText="1"/>
      <protection/>
    </xf>
    <xf numFmtId="0" fontId="2" fillId="0" borderId="0" xfId="0" applyFont="1" applyBorder="1" applyAlignment="1" applyProtection="1">
      <alignment horizontal="right" vertical="center" wrapText="1" indent="1"/>
      <protection/>
    </xf>
    <xf numFmtId="0" fontId="19" fillId="0" borderId="0" xfId="0" applyNumberFormat="1" applyFont="1" applyBorder="1" applyAlignment="1" applyProtection="1">
      <alignment horizontal="right" vertical="center"/>
      <protection/>
    </xf>
    <xf numFmtId="0" fontId="19" fillId="0" borderId="0" xfId="0" applyNumberFormat="1" applyFont="1" applyBorder="1" applyAlignment="1" applyProtection="1">
      <alignment horizontal="right" vertical="top"/>
      <protection/>
    </xf>
    <xf numFmtId="171" fontId="17" fillId="0" borderId="0" xfId="0" applyNumberFormat="1" applyFont="1" applyAlignment="1" applyProtection="1">
      <alignment horizontal="right" vertical="top"/>
      <protection/>
    </xf>
    <xf numFmtId="171" fontId="12" fillId="0" borderId="0" xfId="0" applyNumberFormat="1" applyFont="1" applyAlignment="1" applyProtection="1">
      <alignment horizontal="right" vertical="top"/>
      <protection/>
    </xf>
    <xf numFmtId="0" fontId="21" fillId="0" borderId="0" xfId="0" applyFont="1" applyAlignment="1" applyProtection="1">
      <alignment horizontal="left" vertical="center"/>
      <protection/>
    </xf>
    <xf numFmtId="0" fontId="2" fillId="0" borderId="1" xfId="0" applyFont="1" applyBorder="1" applyAlignment="1" applyProtection="1">
      <alignment vertical="center" wrapText="1"/>
      <protection/>
    </xf>
    <xf numFmtId="0" fontId="2" fillId="0" borderId="1" xfId="0" applyFont="1" applyBorder="1" applyAlignment="1" applyProtection="1">
      <alignment horizontal="left" vertical="center" wrapText="1"/>
      <protection/>
    </xf>
    <xf numFmtId="171" fontId="2" fillId="0" borderId="1" xfId="0" applyNumberFormat="1" applyFont="1" applyBorder="1" applyAlignment="1" applyProtection="1">
      <alignment horizontal="center" vertical="center" wrapText="1"/>
      <protection/>
    </xf>
    <xf numFmtId="0" fontId="21" fillId="0" borderId="0" xfId="0" applyFont="1" applyAlignment="1" applyProtection="1">
      <alignment vertical="center"/>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0" xfId="0" applyFont="1" applyAlignment="1" applyProtection="1">
      <alignment horizontal="left" vertical="top"/>
      <protection/>
    </xf>
    <xf numFmtId="2" fontId="17" fillId="0" borderId="0" xfId="0" applyNumberFormat="1" applyFont="1" applyAlignment="1" applyProtection="1">
      <alignment horizontal="right" vertical="top"/>
      <protection/>
    </xf>
    <xf numFmtId="164" fontId="17" fillId="0" borderId="0" xfId="0" applyNumberFormat="1" applyFont="1" applyAlignment="1" applyProtection="1">
      <alignment horizontal="right" vertical="top"/>
      <protection/>
    </xf>
    <xf numFmtId="164" fontId="12" fillId="0" borderId="0" xfId="0" applyNumberFormat="1" applyFont="1" applyAlignment="1" applyProtection="1">
      <alignment horizontal="right" vertical="top"/>
      <protection/>
    </xf>
    <xf numFmtId="2" fontId="12" fillId="0" borderId="0" xfId="0" applyNumberFormat="1" applyFont="1" applyAlignment="1" applyProtection="1">
      <alignment horizontal="right" vertical="top"/>
      <protection/>
    </xf>
    <xf numFmtId="164" fontId="6" fillId="0" borderId="0" xfId="0" applyNumberFormat="1" applyFont="1" applyAlignment="1" applyProtection="1">
      <alignment horizontal="right" vertical="top"/>
      <protection/>
    </xf>
    <xf numFmtId="171" fontId="6" fillId="0" borderId="0" xfId="0" applyNumberFormat="1" applyFont="1" applyAlignment="1" applyProtection="1">
      <alignment horizontal="right" vertical="top"/>
      <protection/>
    </xf>
    <xf numFmtId="2" fontId="6" fillId="0" borderId="0" xfId="0" applyNumberFormat="1" applyFont="1" applyAlignment="1" applyProtection="1">
      <alignment horizontal="right" vertical="top"/>
      <protection/>
    </xf>
    <xf numFmtId="0" fontId="4" fillId="0" borderId="0" xfId="0" applyFont="1" applyAlignment="1" applyProtection="1">
      <alignment horizontal="right" vertical="top" wrapText="1"/>
      <protection/>
    </xf>
    <xf numFmtId="0" fontId="28" fillId="0" borderId="0" xfId="0" applyFont="1" applyAlignment="1" applyProtection="1">
      <alignment horizontal="right" vertical="top" wrapText="1"/>
      <protection/>
    </xf>
    <xf numFmtId="0" fontId="7" fillId="0" borderId="0" xfId="0" applyFont="1" applyAlignment="1" applyProtection="1">
      <alignment horizontal="right" vertical="top" wrapText="1"/>
      <protection/>
    </xf>
    <xf numFmtId="0" fontId="5" fillId="0" borderId="0" xfId="0" applyFont="1" applyAlignment="1" applyProtection="1">
      <alignment horizontal="left" vertical="top"/>
      <protection/>
    </xf>
    <xf numFmtId="0" fontId="29" fillId="0" borderId="0" xfId="0" applyFont="1" applyAlignment="1">
      <alignment/>
    </xf>
    <xf numFmtId="0" fontId="30" fillId="0" borderId="0" xfId="0" applyFont="1" applyFill="1" applyAlignment="1" applyProtection="1">
      <alignment horizontal="center" vertical="center"/>
      <protection hidden="1"/>
    </xf>
    <xf numFmtId="0" fontId="30" fillId="0" borderId="0" xfId="0" applyFont="1" applyFill="1" applyAlignment="1" applyProtection="1">
      <alignment horizontal="left" vertical="center"/>
      <protection hidden="1"/>
    </xf>
    <xf numFmtId="0" fontId="21" fillId="0" borderId="0" xfId="0" applyFont="1" applyAlignment="1">
      <alignment horizontal="left" vertical="center"/>
    </xf>
    <xf numFmtId="177" fontId="21" fillId="0" borderId="0" xfId="0" applyNumberFormat="1" applyFont="1" applyAlignment="1">
      <alignment horizontal="left" vertical="center"/>
    </xf>
    <xf numFmtId="0" fontId="21" fillId="0" borderId="0" xfId="0" applyFont="1" applyAlignment="1">
      <alignment horizontal="left" vertical="top"/>
    </xf>
    <xf numFmtId="177" fontId="21" fillId="0" borderId="0" xfId="0" applyNumberFormat="1" applyFont="1" applyAlignment="1">
      <alignment horizontal="left" vertical="top"/>
    </xf>
    <xf numFmtId="0" fontId="32" fillId="0" borderId="0" xfId="0" applyFont="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protection/>
    </xf>
    <xf numFmtId="164" fontId="2" fillId="2" borderId="1" xfId="0" applyNumberFormat="1" applyFont="1" applyFill="1" applyBorder="1" applyAlignment="1" applyProtection="1">
      <alignment horizontal="center" vertical="center"/>
      <protection/>
    </xf>
    <xf numFmtId="0" fontId="17" fillId="0" borderId="0" xfId="0" applyNumberFormat="1" applyFont="1" applyFill="1" applyAlignment="1" applyProtection="1">
      <alignment horizontal="right" vertical="top"/>
      <protection/>
    </xf>
    <xf numFmtId="0" fontId="12" fillId="0" borderId="0" xfId="0" applyNumberFormat="1" applyFont="1" applyFill="1" applyAlignment="1" applyProtection="1">
      <alignment horizontal="right" vertical="top"/>
      <protection/>
    </xf>
    <xf numFmtId="0" fontId="6" fillId="0" borderId="0" xfId="0" applyNumberFormat="1" applyFont="1" applyFill="1" applyAlignment="1" applyProtection="1">
      <alignment horizontal="right" vertical="top"/>
      <protection/>
    </xf>
    <xf numFmtId="0" fontId="21" fillId="0" borderId="2" xfId="0" applyFont="1" applyBorder="1" applyAlignment="1" applyProtection="1">
      <alignment horizontal="left" vertical="center" wrapText="1"/>
      <protection locked="0"/>
    </xf>
    <xf numFmtId="0" fontId="2" fillId="4" borderId="1" xfId="0" applyFont="1" applyFill="1" applyBorder="1" applyAlignment="1">
      <alignment vertical="center"/>
    </xf>
    <xf numFmtId="44" fontId="2" fillId="4" borderId="1" xfId="0" applyNumberFormat="1" applyFont="1" applyFill="1" applyBorder="1" applyAlignment="1">
      <alignment vertical="center"/>
    </xf>
    <xf numFmtId="0" fontId="9" fillId="4" borderId="1" xfId="0" applyFont="1" applyFill="1" applyBorder="1" applyAlignment="1">
      <alignment vertical="center"/>
    </xf>
    <xf numFmtId="44" fontId="9" fillId="4" borderId="1" xfId="0" applyNumberFormat="1" applyFont="1" applyFill="1" applyBorder="1" applyAlignment="1">
      <alignment vertical="center"/>
    </xf>
    <xf numFmtId="0" fontId="8" fillId="3" borderId="1" xfId="0" applyFont="1" applyFill="1" applyBorder="1" applyAlignment="1">
      <alignment vertical="center"/>
    </xf>
    <xf numFmtId="44" fontId="8" fillId="3" borderId="1" xfId="0" applyNumberFormat="1" applyFont="1" applyFill="1" applyBorder="1" applyAlignment="1">
      <alignment vertical="center"/>
    </xf>
    <xf numFmtId="0" fontId="2" fillId="0" borderId="1" xfId="0" applyFont="1" applyBorder="1" applyAlignment="1" applyProtection="1">
      <alignment vertical="center"/>
      <protection/>
    </xf>
    <xf numFmtId="0" fontId="33" fillId="0" borderId="0" xfId="0" applyFont="1" applyBorder="1" applyAlignment="1" applyProtection="1">
      <alignment horizontal="center" vertical="center" wrapText="1"/>
      <protection/>
    </xf>
    <xf numFmtId="0" fontId="37" fillId="0" borderId="0" xfId="0" applyFont="1" applyAlignment="1" applyProtection="1">
      <alignment horizontal="right" vertical="top"/>
      <protection/>
    </xf>
    <xf numFmtId="0" fontId="38" fillId="0" borderId="0" xfId="0" applyFont="1" applyAlignment="1" applyProtection="1">
      <alignment horizontal="right" vertical="top"/>
      <protection/>
    </xf>
    <xf numFmtId="0" fontId="39" fillId="0" borderId="0" xfId="0" applyFont="1" applyAlignment="1" applyProtection="1">
      <alignment horizontal="right" vertical="top"/>
      <protection/>
    </xf>
    <xf numFmtId="0" fontId="41" fillId="0" borderId="0" xfId="0" applyFont="1" applyBorder="1" applyAlignment="1" applyProtection="1">
      <alignment vertical="center" wrapText="1"/>
      <protection/>
    </xf>
    <xf numFmtId="3" fontId="41" fillId="0" borderId="0" xfId="0" applyNumberFormat="1" applyFont="1" applyBorder="1" applyAlignment="1" applyProtection="1">
      <alignment horizontal="center" vertical="center" wrapText="1"/>
      <protection/>
    </xf>
    <xf numFmtId="2" fontId="41" fillId="3" borderId="1" xfId="0" applyNumberFormat="1" applyFont="1" applyFill="1" applyBorder="1" applyAlignment="1" applyProtection="1">
      <alignment horizontal="center" vertical="center" wrapText="1"/>
      <protection/>
    </xf>
    <xf numFmtId="43" fontId="41" fillId="3" borderId="1" xfId="0" applyNumberFormat="1" applyFont="1" applyFill="1" applyBorder="1" applyAlignment="1" applyProtection="1">
      <alignment horizontal="center" vertical="center"/>
      <protection/>
    </xf>
    <xf numFmtId="164" fontId="40" fillId="2" borderId="1" xfId="0" applyNumberFormat="1" applyFont="1" applyFill="1" applyBorder="1" applyAlignment="1" applyProtection="1">
      <alignment horizontal="center" vertical="center"/>
      <protection/>
    </xf>
    <xf numFmtId="43" fontId="40" fillId="2" borderId="1" xfId="0" applyNumberFormat="1" applyFont="1" applyFill="1" applyBorder="1" applyAlignment="1" applyProtection="1">
      <alignment horizontal="right" vertical="center"/>
      <protection/>
    </xf>
    <xf numFmtId="43" fontId="40" fillId="2" borderId="1" xfId="0" applyNumberFormat="1" applyFont="1" applyFill="1" applyBorder="1" applyAlignment="1" applyProtection="1">
      <alignment horizontal="right" vertical="center" indent="1"/>
      <protection/>
    </xf>
    <xf numFmtId="2" fontId="40" fillId="0" borderId="0" xfId="0" applyNumberFormat="1" applyFont="1" applyBorder="1" applyAlignment="1" applyProtection="1">
      <alignment vertical="center"/>
      <protection/>
    </xf>
    <xf numFmtId="2" fontId="40" fillId="0" borderId="0" xfId="0" applyNumberFormat="1" applyFont="1" applyAlignment="1" applyProtection="1">
      <alignment horizontal="center" vertical="center"/>
      <protection/>
    </xf>
    <xf numFmtId="43" fontId="40" fillId="0" borderId="0" xfId="0" applyNumberFormat="1" applyFont="1" applyAlignment="1" applyProtection="1">
      <alignment horizontal="center" vertical="center"/>
      <protection/>
    </xf>
    <xf numFmtId="0" fontId="41" fillId="0" borderId="0" xfId="0" applyFont="1" applyAlignment="1" applyProtection="1">
      <alignment vertical="center"/>
      <protection/>
    </xf>
    <xf numFmtId="0" fontId="40"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Border="1" applyAlignment="1" applyProtection="1">
      <alignment vertical="center"/>
      <protection/>
    </xf>
    <xf numFmtId="0" fontId="37" fillId="0" borderId="0" xfId="0" applyNumberFormat="1" applyFont="1" applyAlignment="1" applyProtection="1">
      <alignment horizontal="right" vertical="top"/>
      <protection/>
    </xf>
    <xf numFmtId="0" fontId="38" fillId="0" borderId="0" xfId="0" applyNumberFormat="1" applyFont="1" applyAlignment="1" applyProtection="1">
      <alignment horizontal="right" vertical="top"/>
      <protection/>
    </xf>
    <xf numFmtId="0" fontId="39" fillId="0" borderId="0" xfId="0" applyNumberFormat="1" applyFont="1" applyAlignment="1" applyProtection="1">
      <alignment horizontal="right" vertical="top"/>
      <protection/>
    </xf>
    <xf numFmtId="43" fontId="41" fillId="3" borderId="1" xfId="0" applyNumberFormat="1" applyFont="1" applyFill="1" applyBorder="1" applyAlignment="1" applyProtection="1">
      <alignment horizontal="center" vertical="center" wrapText="1"/>
      <protection/>
    </xf>
    <xf numFmtId="0" fontId="40" fillId="0" borderId="0" xfId="0" applyFont="1" applyFill="1" applyAlignment="1" applyProtection="1">
      <alignment vertical="center"/>
      <protection/>
    </xf>
    <xf numFmtId="43" fontId="40" fillId="0" borderId="1" xfId="0" applyNumberFormat="1" applyFont="1" applyBorder="1" applyAlignment="1" applyProtection="1">
      <alignment horizontal="right" vertical="center" wrapText="1"/>
      <protection locked="0"/>
    </xf>
    <xf numFmtId="43" fontId="40" fillId="0" borderId="0" xfId="0" applyNumberFormat="1" applyFont="1" applyAlignment="1" applyProtection="1">
      <alignment horizontal="right" vertical="center"/>
      <protection/>
    </xf>
    <xf numFmtId="43" fontId="40" fillId="2" borderId="1" xfId="15" applyNumberFormat="1" applyFont="1" applyFill="1" applyBorder="1" applyAlignment="1" applyProtection="1">
      <alignment horizontal="right" vertical="center" indent="1"/>
      <protection/>
    </xf>
    <xf numFmtId="175" fontId="37" fillId="0" borderId="0" xfId="0" applyNumberFormat="1" applyFont="1" applyAlignment="1" applyProtection="1">
      <alignment horizontal="center" vertical="center"/>
      <protection/>
    </xf>
    <xf numFmtId="175" fontId="42" fillId="0" borderId="0" xfId="0" applyNumberFormat="1" applyFont="1" applyAlignment="1" applyProtection="1">
      <alignment horizontal="center" vertical="center"/>
      <protection/>
    </xf>
    <xf numFmtId="0" fontId="40" fillId="0" borderId="0" xfId="0" applyNumberFormat="1" applyFont="1" applyBorder="1" applyAlignment="1" applyProtection="1">
      <alignment horizontal="right" vertical="center"/>
      <protection/>
    </xf>
    <xf numFmtId="43" fontId="40" fillId="0" borderId="0" xfId="0" applyNumberFormat="1" applyFont="1" applyBorder="1" applyAlignment="1" applyProtection="1">
      <alignment horizontal="right" vertical="center"/>
      <protection/>
    </xf>
    <xf numFmtId="43" fontId="41" fillId="3" borderId="2" xfId="0" applyNumberFormat="1" applyFont="1" applyFill="1" applyBorder="1" applyAlignment="1" applyProtection="1">
      <alignment horizontal="center" vertical="center" wrapText="1"/>
      <protection/>
    </xf>
    <xf numFmtId="171" fontId="40" fillId="0" borderId="0" xfId="0" applyNumberFormat="1" applyFont="1" applyFill="1" applyBorder="1" applyAlignment="1" applyProtection="1">
      <alignment horizontal="left" vertical="center" wrapText="1"/>
      <protection/>
    </xf>
    <xf numFmtId="43" fontId="41" fillId="0" borderId="1" xfId="0" applyNumberFormat="1" applyFont="1" applyFill="1" applyBorder="1" applyAlignment="1" applyProtection="1">
      <alignment horizontal="center" vertical="center" wrapText="1"/>
      <protection/>
    </xf>
    <xf numFmtId="43" fontId="40" fillId="0" borderId="1" xfId="0" applyNumberFormat="1" applyFont="1" applyFill="1" applyBorder="1" applyAlignment="1" applyProtection="1">
      <alignment horizontal="right" vertical="center" wrapText="1"/>
      <protection locked="0"/>
    </xf>
    <xf numFmtId="10" fontId="40" fillId="2" borderId="2" xfId="0" applyNumberFormat="1" applyFont="1" applyFill="1" applyBorder="1" applyAlignment="1" applyProtection="1">
      <alignment horizontal="center" vertical="center"/>
      <protection locked="0"/>
    </xf>
    <xf numFmtId="43" fontId="9" fillId="0" borderId="1" xfId="0" applyNumberFormat="1" applyFont="1" applyBorder="1" applyAlignment="1" applyProtection="1">
      <alignment horizontal="center" vertical="center" wrapText="1"/>
      <protection locked="0"/>
    </xf>
    <xf numFmtId="43" fontId="9" fillId="2" borderId="1" xfId="0" applyNumberFormat="1" applyFont="1" applyFill="1" applyBorder="1" applyAlignment="1" applyProtection="1">
      <alignment horizontal="center" vertical="center" wrapText="1"/>
      <protection/>
    </xf>
    <xf numFmtId="43" fontId="40" fillId="2" borderId="1" xfId="0" applyNumberFormat="1" applyFont="1" applyFill="1" applyBorder="1" applyAlignment="1" applyProtection="1">
      <alignment horizontal="center" vertical="center" wrapText="1"/>
      <protection/>
    </xf>
    <xf numFmtId="0" fontId="37" fillId="0" borderId="0" xfId="0" applyFont="1" applyAlignment="1">
      <alignment vertical="center"/>
    </xf>
    <xf numFmtId="171" fontId="37" fillId="0" borderId="0" xfId="0" applyNumberFormat="1" applyFont="1" applyAlignment="1">
      <alignment horizontal="center" vertical="top"/>
    </xf>
    <xf numFmtId="171" fontId="38" fillId="0" borderId="0" xfId="0" applyNumberFormat="1" applyFont="1" applyAlignment="1">
      <alignment horizontal="center" vertical="top"/>
    </xf>
    <xf numFmtId="171" fontId="42" fillId="0" borderId="0" xfId="0" applyNumberFormat="1" applyFont="1" applyAlignment="1">
      <alignment horizontal="center" vertical="center"/>
    </xf>
    <xf numFmtId="0" fontId="42" fillId="0" borderId="0" xfId="0" applyFont="1" applyAlignment="1">
      <alignment vertical="center"/>
    </xf>
    <xf numFmtId="0" fontId="40" fillId="0" borderId="0" xfId="0" applyFont="1" applyBorder="1" applyAlignment="1">
      <alignment horizontal="left" vertical="center"/>
    </xf>
    <xf numFmtId="0" fontId="40" fillId="0" borderId="0" xfId="0" applyFont="1" applyAlignment="1">
      <alignment vertical="center"/>
    </xf>
    <xf numFmtId="44" fontId="40" fillId="4" borderId="1" xfId="0" applyNumberFormat="1" applyFont="1" applyFill="1" applyBorder="1" applyAlignment="1">
      <alignment vertical="center"/>
    </xf>
    <xf numFmtId="44" fontId="43" fillId="3" borderId="1" xfId="0" applyNumberFormat="1" applyFont="1" applyFill="1" applyBorder="1" applyAlignment="1">
      <alignment vertical="center"/>
    </xf>
    <xf numFmtId="44" fontId="40" fillId="2" borderId="1" xfId="0" applyNumberFormat="1" applyFont="1" applyFill="1" applyBorder="1" applyAlignment="1">
      <alignment vertical="center"/>
    </xf>
    <xf numFmtId="44" fontId="40" fillId="2" borderId="3" xfId="0" applyNumberFormat="1" applyFont="1" applyFill="1" applyBorder="1" applyAlignment="1">
      <alignment vertical="center"/>
    </xf>
    <xf numFmtId="0" fontId="40" fillId="0" borderId="0" xfId="0" applyFont="1" applyBorder="1" applyAlignment="1">
      <alignment vertical="center"/>
    </xf>
    <xf numFmtId="44" fontId="39" fillId="0" borderId="0" xfId="0" applyNumberFormat="1" applyFont="1" applyFill="1" applyBorder="1" applyAlignment="1">
      <alignment vertical="center"/>
    </xf>
    <xf numFmtId="0" fontId="39" fillId="0" borderId="0" xfId="0" applyFont="1" applyFill="1" applyBorder="1" applyAlignment="1">
      <alignment vertical="center"/>
    </xf>
    <xf numFmtId="0" fontId="40" fillId="2" borderId="4" xfId="0" applyFont="1" applyFill="1" applyBorder="1" applyAlignment="1">
      <alignment horizontal="center" vertical="center" wrapText="1"/>
    </xf>
    <xf numFmtId="0" fontId="6" fillId="3" borderId="0" xfId="0" applyFont="1" applyFill="1" applyAlignment="1">
      <alignment/>
    </xf>
    <xf numFmtId="0" fontId="14" fillId="3" borderId="0" xfId="0" applyFont="1" applyFill="1" applyAlignment="1">
      <alignment/>
    </xf>
    <xf numFmtId="44" fontId="6" fillId="3" borderId="0" xfId="0" applyNumberFormat="1" applyFont="1" applyFill="1" applyAlignment="1">
      <alignment horizontal="right"/>
    </xf>
    <xf numFmtId="0" fontId="13" fillId="3" borderId="0" xfId="0" applyFont="1" applyFill="1" applyAlignment="1">
      <alignment horizontal="justify" vertical="top" wrapText="1"/>
    </xf>
    <xf numFmtId="0" fontId="6" fillId="3" borderId="0" xfId="0" applyFont="1" applyFill="1" applyAlignment="1">
      <alignment horizontal="right"/>
    </xf>
    <xf numFmtId="0" fontId="6" fillId="3" borderId="0" xfId="0" applyFont="1" applyFill="1" applyAlignment="1">
      <alignment horizontal="justify" vertical="center"/>
    </xf>
    <xf numFmtId="0" fontId="14" fillId="3" borderId="0" xfId="0" applyFont="1" applyFill="1" applyAlignment="1">
      <alignment vertical="center"/>
    </xf>
    <xf numFmtId="44" fontId="6" fillId="3" borderId="0" xfId="0" applyNumberFormat="1" applyFont="1" applyFill="1" applyAlignment="1">
      <alignment horizontal="right" vertical="center"/>
    </xf>
    <xf numFmtId="0" fontId="21" fillId="0" borderId="0" xfId="0" applyFont="1" applyAlignment="1" applyProtection="1">
      <alignment horizontal="left" vertical="top"/>
      <protection hidden="1" locked="0"/>
    </xf>
    <xf numFmtId="43" fontId="5" fillId="2" borderId="1"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5" fillId="0" borderId="1"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xf>
    <xf numFmtId="0" fontId="17" fillId="0" borderId="0" xfId="0" applyNumberFormat="1" applyFont="1" applyAlignment="1" applyProtection="1">
      <alignment horizontal="center" vertical="center"/>
      <protection/>
    </xf>
    <xf numFmtId="171" fontId="5" fillId="0" borderId="0" xfId="0" applyNumberFormat="1" applyFont="1" applyAlignment="1" applyProtection="1">
      <alignment horizontal="center" vertical="top"/>
      <protection/>
    </xf>
    <xf numFmtId="0" fontId="5" fillId="0" borderId="0" xfId="0" applyFont="1" applyAlignment="1">
      <alignment vertical="top"/>
    </xf>
    <xf numFmtId="0" fontId="25" fillId="0" borderId="0" xfId="0" applyNumberFormat="1" applyFont="1" applyFill="1" applyAlignment="1" applyProtection="1">
      <alignment horizontal="center" vertical="top" wrapText="1"/>
      <protection/>
    </xf>
    <xf numFmtId="177" fontId="25" fillId="0" borderId="0" xfId="0" applyNumberFormat="1" applyFont="1" applyFill="1" applyBorder="1" applyAlignment="1" applyProtection="1">
      <alignment horizontal="center" wrapText="1"/>
      <protection/>
    </xf>
    <xf numFmtId="43" fontId="25" fillId="0" borderId="0" xfId="0" applyNumberFormat="1" applyFont="1" applyFill="1" applyAlignment="1" applyProtection="1">
      <alignment horizontal="center" vertical="top" wrapText="1"/>
      <protection/>
    </xf>
    <xf numFmtId="43" fontId="47" fillId="0" borderId="0" xfId="0" applyNumberFormat="1" applyFont="1" applyFill="1" applyBorder="1" applyAlignment="1" applyProtection="1">
      <alignment horizontal="center" vertical="center" wrapText="1"/>
      <protection/>
    </xf>
    <xf numFmtId="43" fontId="25" fillId="0" borderId="0" xfId="0" applyNumberFormat="1" applyFont="1" applyFill="1" applyBorder="1" applyAlignment="1" applyProtection="1">
      <alignment horizontal="center" vertical="center" wrapText="1"/>
      <protection/>
    </xf>
    <xf numFmtId="43" fontId="25"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right" vertical="top" wrapText="1"/>
      <protection/>
    </xf>
    <xf numFmtId="0" fontId="12" fillId="0" borderId="0" xfId="0" applyNumberFormat="1" applyFont="1" applyFill="1" applyAlignment="1" applyProtection="1">
      <alignment horizontal="right" vertical="top" wrapText="1"/>
      <protection/>
    </xf>
    <xf numFmtId="0" fontId="6" fillId="0" borderId="0" xfId="0" applyNumberFormat="1" applyFont="1" applyFill="1" applyAlignment="1" applyProtection="1">
      <alignment horizontal="right" vertical="top" wrapText="1"/>
      <protection/>
    </xf>
    <xf numFmtId="177" fontId="5" fillId="0" borderId="0" xfId="0" applyNumberFormat="1" applyFont="1" applyFill="1" applyBorder="1" applyAlignment="1" applyProtection="1">
      <alignment horizontal="center" wrapText="1"/>
      <protection/>
    </xf>
    <xf numFmtId="43" fontId="5" fillId="0" borderId="0" xfId="0" applyNumberFormat="1" applyFont="1" applyFill="1" applyAlignment="1" applyProtection="1">
      <alignment horizontal="right" vertical="top" wrapText="1"/>
      <protection/>
    </xf>
    <xf numFmtId="43" fontId="19" fillId="0" borderId="0" xfId="0" applyNumberFormat="1" applyFont="1" applyFill="1" applyBorder="1" applyAlignment="1" applyProtection="1">
      <alignment horizontal="center" vertical="center" wrapText="1"/>
      <protection/>
    </xf>
    <xf numFmtId="43" fontId="2" fillId="0" borderId="0" xfId="0" applyNumberFormat="1" applyFont="1" applyFill="1" applyBorder="1" applyAlignment="1" applyProtection="1">
      <alignment horizontal="right" vertical="center" wrapText="1"/>
      <protection/>
    </xf>
    <xf numFmtId="43" fontId="2" fillId="0" borderId="0" xfId="0" applyNumberFormat="1" applyFont="1" applyFill="1" applyAlignment="1" applyProtection="1">
      <alignment horizontal="center" vertical="center" wrapText="1"/>
      <protection/>
    </xf>
    <xf numFmtId="0" fontId="30" fillId="0" borderId="0" xfId="0" applyFont="1" applyFill="1" applyAlignment="1" applyProtection="1">
      <alignment horizontal="center" vertical="top"/>
      <protection/>
    </xf>
    <xf numFmtId="177" fontId="25" fillId="0" borderId="0" xfId="0" applyNumberFormat="1" applyFont="1" applyFill="1" applyBorder="1" applyAlignment="1" applyProtection="1">
      <alignment horizontal="center"/>
      <protection/>
    </xf>
    <xf numFmtId="43" fontId="47" fillId="0" borderId="0" xfId="0" applyNumberFormat="1" applyFont="1" applyFill="1" applyBorder="1" applyAlignment="1" applyProtection="1">
      <alignment horizontal="center" vertical="center"/>
      <protection/>
    </xf>
    <xf numFmtId="43" fontId="25" fillId="0" borderId="0" xfId="0" applyNumberFormat="1" applyFont="1" applyFill="1" applyAlignment="1" applyProtection="1">
      <alignment horizontal="center" vertical="center"/>
      <protection/>
    </xf>
    <xf numFmtId="43" fontId="9" fillId="0" borderId="0" xfId="0" applyNumberFormat="1" applyFont="1" applyFill="1" applyAlignment="1" applyProtection="1">
      <alignment horizontal="center" vertical="center"/>
      <protection/>
    </xf>
    <xf numFmtId="0" fontId="48" fillId="0" borderId="0" xfId="0" applyNumberFormat="1" applyFont="1" applyFill="1" applyAlignment="1" applyProtection="1">
      <alignment horizontal="right" vertical="top" wrapText="1"/>
      <protection/>
    </xf>
    <xf numFmtId="0" fontId="49" fillId="0" borderId="0" xfId="0" applyNumberFormat="1" applyFont="1" applyFill="1" applyAlignment="1" applyProtection="1">
      <alignment horizontal="right" vertical="top" wrapText="1"/>
      <protection/>
    </xf>
    <xf numFmtId="0" fontId="50" fillId="0" borderId="0" xfId="0" applyNumberFormat="1" applyFont="1" applyFill="1" applyAlignment="1" applyProtection="1">
      <alignment horizontal="right" vertical="top" wrapText="1"/>
      <protection/>
    </xf>
    <xf numFmtId="43" fontId="25" fillId="0" borderId="0" xfId="0" applyNumberFormat="1" applyFont="1" applyFill="1" applyAlignment="1" applyProtection="1">
      <alignment horizontal="right" vertical="top" wrapText="1"/>
      <protection/>
    </xf>
    <xf numFmtId="43" fontId="9" fillId="0" borderId="0" xfId="0" applyNumberFormat="1" applyFont="1" applyFill="1" applyBorder="1" applyAlignment="1" applyProtection="1">
      <alignment horizontal="right" vertical="center" wrapText="1"/>
      <protection/>
    </xf>
    <xf numFmtId="43" fontId="9" fillId="0" borderId="0" xfId="0" applyNumberFormat="1" applyFont="1" applyFill="1" applyAlignment="1" applyProtection="1">
      <alignment horizontal="center" vertical="center" wrapText="1"/>
      <protection/>
    </xf>
    <xf numFmtId="2" fontId="2" fillId="0" borderId="0" xfId="0" applyNumberFormat="1" applyFont="1" applyAlignment="1" applyProtection="1">
      <alignment vertical="center"/>
      <protection/>
    </xf>
    <xf numFmtId="2" fontId="2" fillId="0" borderId="0" xfId="0" applyNumberFormat="1" applyFont="1" applyFill="1" applyAlignment="1" applyProtection="1">
      <alignment vertical="top"/>
      <protection/>
    </xf>
    <xf numFmtId="2" fontId="32" fillId="0" borderId="0" xfId="0" applyNumberFormat="1" applyFont="1" applyAlignment="1" applyProtection="1">
      <alignment horizontal="right" vertical="top"/>
      <protection/>
    </xf>
    <xf numFmtId="2" fontId="31" fillId="0" borderId="0" xfId="0" applyNumberFormat="1" applyFont="1" applyAlignment="1" applyProtection="1">
      <alignment horizontal="right" vertical="top"/>
      <protection/>
    </xf>
    <xf numFmtId="2" fontId="29" fillId="0" borderId="0" xfId="0" applyNumberFormat="1" applyFont="1" applyAlignment="1" applyProtection="1">
      <alignment horizontal="right" vertical="top"/>
      <protection/>
    </xf>
    <xf numFmtId="2" fontId="21" fillId="0" borderId="0" xfId="0" applyNumberFormat="1" applyFont="1" applyBorder="1" applyAlignment="1" applyProtection="1">
      <alignment vertical="center" wrapText="1"/>
      <protection/>
    </xf>
    <xf numFmtId="2" fontId="30" fillId="0" borderId="0" xfId="0" applyNumberFormat="1" applyFont="1" applyAlignment="1" applyProtection="1">
      <alignment vertical="center"/>
      <protection/>
    </xf>
    <xf numFmtId="2" fontId="21" fillId="0" borderId="0" xfId="0" applyNumberFormat="1" applyFont="1" applyAlignment="1" applyProtection="1">
      <alignment horizontal="center" vertical="top"/>
      <protection/>
    </xf>
    <xf numFmtId="2" fontId="21" fillId="0" borderId="0" xfId="0" applyNumberFormat="1" applyFont="1" applyAlignment="1" applyProtection="1">
      <alignment horizontal="center" vertical="center"/>
      <protection/>
    </xf>
    <xf numFmtId="2" fontId="32" fillId="0" borderId="0" xfId="0" applyNumberFormat="1" applyFont="1" applyAlignment="1" applyProtection="1">
      <alignment horizontal="center" vertical="top"/>
      <protection/>
    </xf>
    <xf numFmtId="2" fontId="31" fillId="0" borderId="0" xfId="0" applyNumberFormat="1" applyFont="1" applyAlignment="1" applyProtection="1">
      <alignment horizontal="center" vertical="top"/>
      <protection/>
    </xf>
    <xf numFmtId="2" fontId="29" fillId="0" borderId="0" xfId="0" applyNumberFormat="1" applyFont="1" applyAlignment="1" applyProtection="1">
      <alignment horizontal="center" vertical="top"/>
      <protection/>
    </xf>
    <xf numFmtId="2" fontId="30" fillId="0" borderId="0" xfId="0" applyNumberFormat="1" applyFont="1" applyAlignment="1" applyProtection="1">
      <alignment horizontal="center" vertical="center"/>
      <protection/>
    </xf>
    <xf numFmtId="2" fontId="30" fillId="0" borderId="0" xfId="0" applyNumberFormat="1" applyFont="1" applyFill="1" applyAlignment="1" applyProtection="1">
      <alignment horizontal="center" vertical="top"/>
      <protection/>
    </xf>
    <xf numFmtId="0" fontId="48" fillId="0" borderId="0" xfId="0" applyNumberFormat="1" applyFont="1" applyFill="1" applyAlignment="1" applyProtection="1">
      <alignment horizontal="center" vertical="top"/>
      <protection/>
    </xf>
    <xf numFmtId="0" fontId="49" fillId="0" borderId="0" xfId="0" applyNumberFormat="1" applyFont="1" applyFill="1" applyAlignment="1" applyProtection="1">
      <alignment horizontal="center" vertical="top"/>
      <protection/>
    </xf>
    <xf numFmtId="0" fontId="50" fillId="0" borderId="0" xfId="0" applyNumberFormat="1" applyFont="1" applyFill="1" applyAlignment="1" applyProtection="1">
      <alignment horizontal="center" vertical="top"/>
      <protection/>
    </xf>
    <xf numFmtId="43" fontId="25" fillId="0" borderId="0" xfId="0" applyNumberFormat="1" applyFont="1" applyFill="1" applyAlignment="1" applyProtection="1">
      <alignment horizontal="center" vertical="top"/>
      <protection/>
    </xf>
    <xf numFmtId="43" fontId="9"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center" vertical="top"/>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21" fillId="0" borderId="0" xfId="0" applyNumberFormat="1" applyFont="1" applyFill="1" applyBorder="1" applyAlignment="1" applyProtection="1">
      <alignment horizontal="right" vertical="center"/>
      <protection/>
    </xf>
    <xf numFmtId="0" fontId="5" fillId="0" borderId="5" xfId="0" applyNumberFormat="1" applyFont="1" applyFill="1" applyBorder="1" applyAlignment="1" applyProtection="1">
      <alignment horizontal="right" vertical="center"/>
      <protection/>
    </xf>
    <xf numFmtId="0" fontId="5" fillId="3" borderId="6"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5" fillId="3" borderId="6" xfId="0" applyNumberFormat="1" applyFont="1" applyFill="1" applyBorder="1" applyAlignment="1" applyProtection="1">
      <alignment horizontal="center" vertical="center" wrapText="1"/>
      <protection/>
    </xf>
    <xf numFmtId="0" fontId="5" fillId="3" borderId="7" xfId="0" applyNumberFormat="1" applyFont="1" applyFill="1" applyBorder="1" applyAlignment="1" applyProtection="1">
      <alignment horizontal="center" textRotation="90" wrapText="1"/>
      <protection/>
    </xf>
    <xf numFmtId="0" fontId="5" fillId="3" borderId="6" xfId="0" applyNumberFormat="1" applyFont="1" applyFill="1" applyBorder="1" applyAlignment="1" applyProtection="1">
      <alignment horizontal="center" textRotation="90" wrapText="1"/>
      <protection/>
    </xf>
    <xf numFmtId="0" fontId="5" fillId="3"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protection locked="0"/>
    </xf>
    <xf numFmtId="0" fontId="5" fillId="0" borderId="6" xfId="0" applyNumberFormat="1" applyFont="1" applyFill="1" applyBorder="1" applyAlignment="1" applyProtection="1">
      <alignment horizontal="center"/>
      <protection locked="0"/>
    </xf>
    <xf numFmtId="0" fontId="5" fillId="3" borderId="7" xfId="0" applyNumberFormat="1" applyFont="1" applyFill="1" applyBorder="1" applyAlignment="1" applyProtection="1">
      <alignment horizontal="center" textRotation="90"/>
      <protection/>
    </xf>
    <xf numFmtId="0" fontId="5" fillId="3" borderId="6" xfId="0" applyNumberFormat="1" applyFont="1" applyFill="1" applyBorder="1" applyAlignment="1" applyProtection="1">
      <alignment horizontal="center" textRotation="90"/>
      <protection/>
    </xf>
    <xf numFmtId="0" fontId="2" fillId="0" borderId="0" xfId="0" applyNumberFormat="1" applyFont="1" applyAlignment="1" applyProtection="1">
      <alignment horizontal="center"/>
      <protection/>
    </xf>
    <xf numFmtId="0" fontId="19" fillId="3" borderId="1" xfId="0" applyNumberFormat="1" applyFont="1" applyFill="1" applyBorder="1" applyAlignment="1" applyProtection="1">
      <alignment horizontal="center" vertical="center"/>
      <protection/>
    </xf>
    <xf numFmtId="0" fontId="2" fillId="2" borderId="1" xfId="0" applyNumberFormat="1" applyFont="1" applyFill="1" applyBorder="1" applyAlignment="1" applyProtection="1">
      <alignment horizontal="center" vertical="center"/>
      <protection/>
    </xf>
    <xf numFmtId="0" fontId="2" fillId="0" borderId="9" xfId="0" applyNumberFormat="1" applyFont="1" applyBorder="1" applyAlignment="1" applyProtection="1">
      <alignment horizontal="center" vertical="center"/>
      <protection/>
    </xf>
    <xf numFmtId="0" fontId="37" fillId="0" borderId="0" xfId="0" applyNumberFormat="1" applyFont="1" applyAlignment="1" applyProtection="1">
      <alignment horizontal="center" vertical="top"/>
      <protection/>
    </xf>
    <xf numFmtId="0" fontId="38" fillId="0" borderId="0" xfId="0" applyNumberFormat="1" applyFont="1" applyAlignment="1" applyProtection="1">
      <alignment horizontal="center" vertical="top"/>
      <protection/>
    </xf>
    <xf numFmtId="0" fontId="39" fillId="0" borderId="0" xfId="0" applyNumberFormat="1" applyFont="1" applyAlignment="1" applyProtection="1">
      <alignment horizontal="center" vertical="top"/>
      <protection/>
    </xf>
    <xf numFmtId="0" fontId="41" fillId="0" borderId="0" xfId="0" applyNumberFormat="1" applyFont="1" applyBorder="1" applyAlignment="1" applyProtection="1">
      <alignment horizontal="center" vertical="center" wrapText="1"/>
      <protection/>
    </xf>
    <xf numFmtId="0" fontId="41" fillId="3" borderId="1" xfId="0" applyNumberFormat="1" applyFont="1" applyFill="1" applyBorder="1" applyAlignment="1" applyProtection="1">
      <alignment horizontal="center" vertical="center"/>
      <protection/>
    </xf>
    <xf numFmtId="0" fontId="40" fillId="2" borderId="1" xfId="0" applyNumberFormat="1" applyFont="1" applyFill="1" applyBorder="1" applyAlignment="1" applyProtection="1">
      <alignment horizontal="center" vertical="center"/>
      <protection/>
    </xf>
    <xf numFmtId="0" fontId="40" fillId="0" borderId="0" xfId="0" applyNumberFormat="1" applyFont="1" applyAlignment="1" applyProtection="1">
      <alignment horizontal="center" vertical="center"/>
      <protection/>
    </xf>
    <xf numFmtId="0" fontId="40" fillId="0" borderId="9" xfId="0" applyNumberFormat="1" applyFont="1" applyBorder="1" applyAlignment="1" applyProtection="1">
      <alignment horizontal="center" vertical="center"/>
      <protection/>
    </xf>
    <xf numFmtId="0" fontId="41"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2" fillId="0" borderId="0" xfId="0" applyNumberFormat="1" applyFont="1" applyFill="1" applyAlignment="1" applyProtection="1">
      <alignment vertical="top"/>
      <protection/>
    </xf>
    <xf numFmtId="0" fontId="17" fillId="0" borderId="0" xfId="0" applyNumberFormat="1" applyFont="1" applyFill="1" applyAlignment="1" applyProtection="1">
      <alignment horizontal="right" vertical="center"/>
      <protection/>
    </xf>
    <xf numFmtId="0" fontId="31" fillId="0" borderId="0" xfId="0" applyNumberFormat="1" applyFont="1" applyFill="1" applyBorder="1" applyAlignment="1" applyProtection="1">
      <alignment horizontal="right" vertical="center"/>
      <protection/>
    </xf>
    <xf numFmtId="0" fontId="1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right" vertical="center"/>
      <protection/>
    </xf>
    <xf numFmtId="0" fontId="6" fillId="0" borderId="5" xfId="0" applyNumberFormat="1" applyFont="1" applyFill="1" applyBorder="1" applyAlignment="1" applyProtection="1">
      <alignment horizontal="right" vertical="center"/>
      <protection/>
    </xf>
    <xf numFmtId="0" fontId="46" fillId="0" borderId="6" xfId="0" applyNumberFormat="1" applyFont="1" applyFill="1" applyBorder="1" applyAlignment="1" applyProtection="1">
      <alignment horizontal="center"/>
      <protection locked="0"/>
    </xf>
    <xf numFmtId="0" fontId="3" fillId="0" borderId="0" xfId="0" applyNumberFormat="1" applyFont="1" applyAlignment="1" applyProtection="1">
      <alignment horizontal="center" vertical="center"/>
      <protection/>
    </xf>
    <xf numFmtId="174" fontId="46" fillId="0" borderId="0" xfId="0" applyNumberFormat="1" applyFont="1" applyFill="1" applyAlignment="1" applyProtection="1">
      <alignment horizontal="left" vertical="center"/>
      <protection/>
    </xf>
    <xf numFmtId="174" fontId="21" fillId="0" borderId="0" xfId="0" applyNumberFormat="1" applyFont="1" applyFill="1" applyAlignment="1" applyProtection="1">
      <alignment horizontal="left" vertical="center"/>
      <protection/>
    </xf>
    <xf numFmtId="174" fontId="6" fillId="0" borderId="0" xfId="0" applyNumberFormat="1" applyFont="1" applyFill="1" applyAlignment="1" applyProtection="1">
      <alignment horizontal="right" vertical="center"/>
      <protection/>
    </xf>
    <xf numFmtId="174" fontId="5" fillId="0" borderId="0" xfId="0" applyNumberFormat="1" applyFont="1" applyFill="1" applyBorder="1" applyAlignment="1" applyProtection="1">
      <alignment horizontal="right"/>
      <protection/>
    </xf>
    <xf numFmtId="174" fontId="5" fillId="0" borderId="0" xfId="0" applyNumberFormat="1" applyFont="1" applyFill="1" applyBorder="1" applyAlignment="1" applyProtection="1">
      <alignment horizontal="right" vertical="center" wrapText="1"/>
      <protection/>
    </xf>
    <xf numFmtId="174" fontId="46" fillId="0" borderId="0" xfId="0" applyNumberFormat="1" applyFont="1" applyFill="1" applyAlignment="1" applyProtection="1">
      <alignment vertical="center"/>
      <protection/>
    </xf>
    <xf numFmtId="174" fontId="5" fillId="0" borderId="0" xfId="0" applyNumberFormat="1" applyFont="1" applyFill="1" applyAlignment="1" applyProtection="1">
      <alignment vertical="center"/>
      <protection/>
    </xf>
    <xf numFmtId="174" fontId="5" fillId="0" borderId="0" xfId="0" applyNumberFormat="1" applyFont="1" applyFill="1" applyBorder="1" applyAlignment="1" applyProtection="1">
      <alignment horizontal="right" vertical="center"/>
      <protection/>
    </xf>
    <xf numFmtId="0" fontId="35" fillId="0" borderId="10" xfId="0" applyFont="1" applyBorder="1" applyAlignment="1">
      <alignment horizontal="center" vertical="center" wrapText="1"/>
    </xf>
    <xf numFmtId="0" fontId="44" fillId="0" borderId="1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0" xfId="0" applyFont="1" applyAlignment="1">
      <alignment horizontal="left" vertical="center" wrapText="1"/>
    </xf>
    <xf numFmtId="0" fontId="10" fillId="0" borderId="0" xfId="0" applyFont="1" applyBorder="1" applyAlignment="1">
      <alignment horizontal="center" vertical="center"/>
    </xf>
    <xf numFmtId="0" fontId="3" fillId="2" borderId="1" xfId="0" applyFont="1" applyFill="1" applyBorder="1" applyAlignment="1">
      <alignment horizontal="center" vertical="center" textRotation="90"/>
    </xf>
    <xf numFmtId="0" fontId="3" fillId="2" borderId="4" xfId="0" applyFont="1" applyFill="1" applyBorder="1" applyAlignment="1">
      <alignment horizontal="center" vertical="center"/>
    </xf>
    <xf numFmtId="0" fontId="5" fillId="0" borderId="0" xfId="0" applyFont="1" applyAlignment="1">
      <alignment horizontal="center" vertical="center" wrapText="1"/>
    </xf>
    <xf numFmtId="0" fontId="4" fillId="0" borderId="0" xfId="0" applyFont="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35" fillId="0" borderId="10" xfId="0" applyFont="1" applyBorder="1" applyAlignment="1" applyProtection="1">
      <alignment horizontal="center" vertical="center" wrapText="1"/>
      <protection/>
    </xf>
    <xf numFmtId="0" fontId="34" fillId="0" borderId="13" xfId="0" applyFont="1" applyBorder="1" applyAlignment="1" applyProtection="1">
      <alignment horizontal="center" vertical="center" wrapText="1"/>
      <protection/>
    </xf>
    <xf numFmtId="0" fontId="34" fillId="0" borderId="11" xfId="0" applyFont="1" applyBorder="1" applyAlignment="1" applyProtection="1">
      <alignment horizontal="center" vertical="center" wrapText="1"/>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5" fillId="0" borderId="11"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5" fillId="0" borderId="12" xfId="0" applyFont="1" applyBorder="1" applyAlignment="1" applyProtection="1">
      <alignment horizontal="left" wrapText="1"/>
      <protection/>
    </xf>
    <xf numFmtId="0" fontId="35" fillId="0" borderId="14" xfId="0" applyFont="1" applyBorder="1" applyAlignment="1" applyProtection="1">
      <alignment horizontal="center" vertical="center" wrapText="1"/>
      <protection/>
    </xf>
    <xf numFmtId="0" fontId="33" fillId="0" borderId="15" xfId="0" applyFont="1" applyBorder="1" applyAlignment="1" applyProtection="1">
      <alignment horizontal="center" vertical="center" wrapText="1"/>
      <protection/>
    </xf>
    <xf numFmtId="0" fontId="33" fillId="0" borderId="16" xfId="0" applyFont="1" applyBorder="1" applyAlignment="1" applyProtection="1">
      <alignment horizontal="center" vertical="center" wrapText="1"/>
      <protection/>
    </xf>
    <xf numFmtId="0" fontId="5" fillId="0" borderId="0" xfId="0" applyFont="1" applyAlignment="1" applyProtection="1">
      <alignment horizontal="left" vertical="top" wrapText="1"/>
      <protection/>
    </xf>
    <xf numFmtId="0" fontId="19" fillId="3" borderId="17" xfId="0" applyFont="1" applyFill="1" applyBorder="1" applyAlignment="1" applyProtection="1">
      <alignment horizontal="center" vertical="center" wrapText="1"/>
      <protection/>
    </xf>
    <xf numFmtId="0" fontId="19" fillId="3" borderId="18" xfId="0" applyFont="1" applyFill="1" applyBorder="1" applyAlignment="1" applyProtection="1">
      <alignment horizontal="center" vertical="center" wrapText="1"/>
      <protection/>
    </xf>
    <xf numFmtId="43" fontId="19" fillId="3" borderId="17" xfId="0" applyNumberFormat="1" applyFont="1" applyFill="1" applyBorder="1" applyAlignment="1" applyProtection="1">
      <alignment horizontal="center" vertical="center" wrapText="1"/>
      <protection/>
    </xf>
    <xf numFmtId="43" fontId="19" fillId="3" borderId="18" xfId="0" applyNumberFormat="1" applyFont="1" applyFill="1" applyBorder="1" applyAlignment="1" applyProtection="1">
      <alignment horizontal="center" vertical="center" wrapText="1"/>
      <protection/>
    </xf>
    <xf numFmtId="43" fontId="41" fillId="3" borderId="17" xfId="0" applyNumberFormat="1" applyFont="1" applyFill="1" applyBorder="1" applyAlignment="1" applyProtection="1">
      <alignment horizontal="center" vertical="center" wrapText="1"/>
      <protection/>
    </xf>
    <xf numFmtId="43" fontId="41" fillId="3" borderId="18" xfId="0" applyNumberFormat="1" applyFont="1" applyFill="1" applyBorder="1" applyAlignment="1" applyProtection="1">
      <alignment horizontal="center" vertical="center" wrapText="1"/>
      <protection/>
    </xf>
    <xf numFmtId="171" fontId="19" fillId="3" borderId="2" xfId="0" applyNumberFormat="1" applyFont="1" applyFill="1" applyBorder="1" applyAlignment="1" applyProtection="1">
      <alignment horizontal="center" vertical="center"/>
      <protection/>
    </xf>
    <xf numFmtId="171" fontId="19" fillId="3" borderId="19" xfId="0" applyNumberFormat="1" applyFont="1" applyFill="1" applyBorder="1" applyAlignment="1" applyProtection="1">
      <alignment horizontal="center" vertical="center"/>
      <protection/>
    </xf>
    <xf numFmtId="171" fontId="19" fillId="3" borderId="3" xfId="0" applyNumberFormat="1" applyFont="1" applyFill="1" applyBorder="1" applyAlignment="1" applyProtection="1">
      <alignment horizontal="center" vertical="center"/>
      <protection/>
    </xf>
    <xf numFmtId="0" fontId="13" fillId="0" borderId="0" xfId="0" applyFont="1" applyAlignment="1">
      <alignment horizontal="justify" vertical="top"/>
    </xf>
    <xf numFmtId="0" fontId="13" fillId="0" borderId="0" xfId="0" applyFont="1" applyAlignment="1">
      <alignment horizontal="justify" vertical="top" wrapText="1"/>
    </xf>
    <xf numFmtId="0" fontId="15" fillId="0" borderId="0" xfId="0" applyFont="1" applyAlignment="1">
      <alignment horizontal="left" vertical="top" wrapText="1"/>
    </xf>
    <xf numFmtId="0" fontId="10" fillId="0" borderId="0" xfId="0" applyFont="1" applyAlignment="1">
      <alignment horizontal="center" wrapText="1"/>
    </xf>
    <xf numFmtId="0" fontId="10" fillId="0" borderId="0" xfId="0" applyFont="1" applyAlignment="1">
      <alignment horizontal="center"/>
    </xf>
    <xf numFmtId="0" fontId="16" fillId="0" borderId="0" xfId="0" applyFont="1" applyAlignment="1">
      <alignment horizontal="center" vertical="center" wrapText="1"/>
    </xf>
    <xf numFmtId="0" fontId="0" fillId="0" borderId="0" xfId="0" applyAlignment="1">
      <alignment/>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i\RICERCA\normativa\REGOLAMENTO\GOLD%20e%20modulistica\rendiconto%20modulistica\All_2_analisi_spese_proget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 illustrativa"/>
      <sheetName val="riepilogo"/>
      <sheetName val="fasi"/>
      <sheetName val="a1)ricercatori"/>
      <sheetName val="b1)spesegenerali"/>
      <sheetName val="c1)manodopera"/>
      <sheetName val="d1)terzi"/>
      <sheetName val="e1)immateriali"/>
      <sheetName val="f1)strumenti"/>
      <sheetName val="g1)materiali"/>
      <sheetName val="h1)recuperi"/>
      <sheetName val="a2)ricercatori"/>
      <sheetName val="b2)spesegenerali"/>
      <sheetName val="c2)manodopera"/>
      <sheetName val="d2)terzi"/>
      <sheetName val="e2)immateriali"/>
      <sheetName val="f2)strumenti"/>
      <sheetName val="g2)materiali"/>
      <sheetName val="h2)recuper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2">
    <tabColor indexed="43"/>
  </sheetPr>
  <dimension ref="A1:H32"/>
  <sheetViews>
    <sheetView tabSelected="1" workbookViewId="0" topLeftCell="A4">
      <selection activeCell="A4" sqref="A4:E4"/>
    </sheetView>
  </sheetViews>
  <sheetFormatPr defaultColWidth="9.140625" defaultRowHeight="12.75"/>
  <cols>
    <col min="1" max="1" width="11.57421875" style="1" customWidth="1"/>
    <col min="2" max="2" width="4.8515625" style="1" customWidth="1"/>
    <col min="3" max="3" width="33.00390625" style="1" bestFit="1" customWidth="1"/>
    <col min="4" max="4" width="17.57421875" style="1" bestFit="1" customWidth="1"/>
    <col min="5" max="5" width="16.8515625" style="1" bestFit="1" customWidth="1"/>
    <col min="6" max="6" width="11.7109375" style="1" customWidth="1"/>
    <col min="7" max="7" width="17.57421875" style="277" bestFit="1" customWidth="1"/>
    <col min="8" max="8" width="16.8515625" style="277" bestFit="1" customWidth="1"/>
    <col min="9" max="16384" width="9.140625" style="1" customWidth="1"/>
  </cols>
  <sheetData>
    <row r="1" spans="1:8" s="19" customFormat="1" ht="23.25" customHeight="1">
      <c r="A1" s="302" t="s">
        <v>128</v>
      </c>
      <c r="B1" s="211"/>
      <c r="C1" s="212"/>
      <c r="E1" s="31"/>
      <c r="F1" s="45"/>
      <c r="G1" s="271"/>
      <c r="H1" s="272"/>
    </row>
    <row r="2" spans="1:8" s="6" customFormat="1" ht="17.25" customHeight="1">
      <c r="A2" s="24"/>
      <c r="B2" s="213" t="s">
        <v>95</v>
      </c>
      <c r="C2" s="214"/>
      <c r="D2" s="32"/>
      <c r="E2" s="32"/>
      <c r="F2" s="46" t="s">
        <v>22</v>
      </c>
      <c r="G2" s="273"/>
      <c r="H2" s="273"/>
    </row>
    <row r="3" spans="1:8" s="6" customFormat="1" ht="59.25" customHeight="1">
      <c r="A3" s="24"/>
      <c r="B3" s="215" t="s">
        <v>96</v>
      </c>
      <c r="C3" s="216"/>
      <c r="D3" s="33"/>
      <c r="E3" s="33"/>
      <c r="F3" s="47" t="s">
        <v>119</v>
      </c>
      <c r="G3" s="274"/>
      <c r="H3" s="274"/>
    </row>
    <row r="4" spans="1:8" s="6" customFormat="1" ht="30" customHeight="1">
      <c r="A4" s="399" t="s">
        <v>13</v>
      </c>
      <c r="B4" s="399"/>
      <c r="C4" s="399"/>
      <c r="D4" s="399"/>
      <c r="E4" s="399"/>
      <c r="G4" s="275"/>
      <c r="H4" s="275"/>
    </row>
    <row r="5" spans="1:8" s="6" customFormat="1" ht="30" customHeight="1">
      <c r="A5" s="399" t="s">
        <v>94</v>
      </c>
      <c r="B5" s="399"/>
      <c r="C5" s="399"/>
      <c r="D5" s="399"/>
      <c r="E5" s="399"/>
      <c r="G5" s="275"/>
      <c r="H5" s="275"/>
    </row>
    <row r="6" spans="1:8" s="6" customFormat="1" ht="30" customHeight="1">
      <c r="A6" s="399" t="s">
        <v>127</v>
      </c>
      <c r="B6" s="399"/>
      <c r="C6" s="399"/>
      <c r="D6" s="399"/>
      <c r="E6" s="399"/>
      <c r="G6" s="394" t="s">
        <v>105</v>
      </c>
      <c r="H6" s="395"/>
    </row>
    <row r="7" spans="1:7" ht="23.25" customHeight="1">
      <c r="A7" s="1" t="s">
        <v>112</v>
      </c>
      <c r="D7" s="2"/>
      <c r="G7" s="276"/>
    </row>
    <row r="8" spans="2:8" ht="26.25" customHeight="1">
      <c r="B8" s="401" t="s">
        <v>9</v>
      </c>
      <c r="C8" s="401"/>
      <c r="D8" s="36">
        <f>IF(scelta="R","ricerca",IF(scelta="I","innovazione processi",""))</f>
      </c>
      <c r="E8" s="36">
        <f>IF(scelta="R","sviluppo",IF(scelta="I","innovazione organizzazione",""))</f>
      </c>
      <c r="G8" s="285">
        <f>IF(scelta="R","ricerca",IF(scelta="I","innovazione processi",""))</f>
      </c>
      <c r="H8" s="285">
        <f>IF(scelta="R","sviluppo",IF(scelta="I","innovazione organizzazione",""))</f>
      </c>
    </row>
    <row r="9" spans="2:8" ht="21.75" customHeight="1">
      <c r="B9" s="400" t="s">
        <v>10</v>
      </c>
      <c r="C9" s="225" t="s">
        <v>34</v>
      </c>
      <c r="D9" s="226">
        <f>totalepersonale</f>
        <v>0</v>
      </c>
      <c r="E9" s="226">
        <f>totalepersonale2</f>
        <v>0</v>
      </c>
      <c r="G9" s="278">
        <f>'a1)ricercatori'!$L33</f>
        <v>0</v>
      </c>
      <c r="H9" s="278">
        <f>'a2)ricercatori'!$L33</f>
        <v>0</v>
      </c>
    </row>
    <row r="10" spans="2:8" ht="21.75" customHeight="1">
      <c r="B10" s="400"/>
      <c r="C10" s="225" t="s">
        <v>76</v>
      </c>
      <c r="D10" s="226">
        <f>IF('b1)spesegenerali'!$G10&lt;&gt;"",'b1)spesegenerali'!$G10,'b1)spesegenerali'!$G36)</f>
        <v>0</v>
      </c>
      <c r="E10" s="226">
        <f>IF('b2)spesegenerali'!$G10&lt;&gt;"",'b2)spesegenerali'!$G10,'b2)spesegenerali'!$G36)</f>
        <v>0</v>
      </c>
      <c r="G10" s="278">
        <f>IF('b1)spesegenerali'!$J10&lt;&gt;"",'b1)spesegenerali'!$J10,'b1)spesegenerali'!$J34)</f>
        <v>0</v>
      </c>
      <c r="H10" s="278">
        <f>IF('b2)spesegenerali'!$J10&lt;&gt;"",'b2)spesegenerali'!$J10,'b2)spesegenerali'!$J34)</f>
        <v>0</v>
      </c>
    </row>
    <row r="11" spans="2:8" ht="21.75" customHeight="1">
      <c r="B11" s="400"/>
      <c r="C11" s="225" t="s">
        <v>35</v>
      </c>
      <c r="D11" s="226">
        <f>'c1)manodopera'!$H28</f>
        <v>0</v>
      </c>
      <c r="E11" s="226">
        <f>'c2)manodopera'!$H28</f>
        <v>0</v>
      </c>
      <c r="G11" s="278">
        <f>'c1)manodopera'!$L28</f>
        <v>0</v>
      </c>
      <c r="H11" s="278">
        <f>'c2)manodopera'!$L28</f>
        <v>0</v>
      </c>
    </row>
    <row r="12" spans="2:8" ht="21.75" customHeight="1">
      <c r="B12" s="400"/>
      <c r="C12" s="225" t="s">
        <v>36</v>
      </c>
      <c r="D12" s="226">
        <f>'d1)terzi'!$G29</f>
        <v>0</v>
      </c>
      <c r="E12" s="226">
        <f>'d2)terzi'!$G29</f>
        <v>0</v>
      </c>
      <c r="G12" s="278">
        <f>'d1)terzi'!$J29</f>
        <v>0</v>
      </c>
      <c r="H12" s="278">
        <f>'d2)terzi'!$J29</f>
        <v>0</v>
      </c>
    </row>
    <row r="13" spans="2:8" ht="21.75" customHeight="1">
      <c r="B13" s="400"/>
      <c r="C13" s="227" t="s">
        <v>37</v>
      </c>
      <c r="D13" s="228">
        <f>'h1)recuperi'!$C18</f>
        <v>0</v>
      </c>
      <c r="E13" s="228">
        <f>'h2)recuperi'!$C18</f>
        <v>0</v>
      </c>
      <c r="G13" s="278">
        <f>'h1)recuperi'!$E18</f>
        <v>0</v>
      </c>
      <c r="H13" s="278">
        <f>'h2)recuperi'!$E18</f>
        <v>0</v>
      </c>
    </row>
    <row r="14" spans="2:8" ht="21.75" customHeight="1">
      <c r="B14" s="400"/>
      <c r="C14" s="229" t="s">
        <v>101</v>
      </c>
      <c r="D14" s="230">
        <f>SUM(D9:D13)</f>
        <v>0</v>
      </c>
      <c r="E14" s="230">
        <f>SUM(E9:E13)</f>
        <v>0</v>
      </c>
      <c r="G14" s="279">
        <f>SUM(G9:G13)</f>
        <v>0</v>
      </c>
      <c r="H14" s="279">
        <f>SUM(H9:H13)</f>
        <v>0</v>
      </c>
    </row>
    <row r="15" spans="2:8" ht="21.75" customHeight="1">
      <c r="B15" s="400" t="s">
        <v>11</v>
      </c>
      <c r="C15" s="225" t="s">
        <v>44</v>
      </c>
      <c r="D15" s="226">
        <f>'e1)immateriali'!$J29</f>
        <v>0</v>
      </c>
      <c r="E15" s="226">
        <f>'e2)immateriali'!$J29</f>
        <v>0</v>
      </c>
      <c r="G15" s="278">
        <f>'e1)immateriali'!$M29</f>
        <v>0</v>
      </c>
      <c r="H15" s="278">
        <f>'e2)immateriali'!$M29</f>
        <v>0</v>
      </c>
    </row>
    <row r="16" spans="2:8" ht="21.75" customHeight="1">
      <c r="B16" s="400"/>
      <c r="C16" s="225" t="s">
        <v>38</v>
      </c>
      <c r="D16" s="226">
        <f>'f1)strumenti'!$I28</f>
        <v>0</v>
      </c>
      <c r="E16" s="226">
        <f>'f2)strumenti'!$I29</f>
        <v>0</v>
      </c>
      <c r="G16" s="278">
        <f>'f1)strumenti'!$M28</f>
        <v>0</v>
      </c>
      <c r="H16" s="278">
        <f>'f2)strumenti'!$M29</f>
        <v>0</v>
      </c>
    </row>
    <row r="17" spans="2:8" ht="21.75" customHeight="1">
      <c r="B17" s="400"/>
      <c r="C17" s="225" t="s">
        <v>126</v>
      </c>
      <c r="D17" s="226">
        <f>'g1)materiali'!$I30</f>
        <v>0</v>
      </c>
      <c r="E17" s="226">
        <f>'g2)materiali'!$I30</f>
        <v>0</v>
      </c>
      <c r="G17" s="278">
        <f>'g1)materiali'!$L30</f>
        <v>0</v>
      </c>
      <c r="H17" s="278">
        <f>'g2)materiali'!$L30</f>
        <v>0</v>
      </c>
    </row>
    <row r="18" spans="2:8" ht="21.75" customHeight="1">
      <c r="B18" s="400"/>
      <c r="C18" s="227" t="s">
        <v>37</v>
      </c>
      <c r="D18" s="228">
        <f>'h1)recuperi'!$C33</f>
        <v>0</v>
      </c>
      <c r="E18" s="228">
        <f>'h2)recuperi'!$C33</f>
        <v>0</v>
      </c>
      <c r="G18" s="278">
        <f>'h1)recuperi'!$E33</f>
        <v>0</v>
      </c>
      <c r="H18" s="278">
        <f>'h2)recuperi'!$E33</f>
        <v>0</v>
      </c>
    </row>
    <row r="19" spans="2:8" ht="21.75" customHeight="1">
      <c r="B19" s="400"/>
      <c r="C19" s="229" t="s">
        <v>102</v>
      </c>
      <c r="D19" s="230">
        <f>SUM(D15:D18)</f>
        <v>0</v>
      </c>
      <c r="E19" s="230">
        <f>SUM(E15:E18)</f>
        <v>0</v>
      </c>
      <c r="G19" s="279">
        <f>SUM(G15:G18)</f>
        <v>0</v>
      </c>
      <c r="H19" s="279">
        <f>SUM(H15:H18)</f>
        <v>0</v>
      </c>
    </row>
    <row r="20" spans="2:8" ht="26.25" customHeight="1">
      <c r="B20" s="396" t="str">
        <f>"costi complessivi "&amp;IF(riepilogo!scelta="R","di ricerca e sviluppo",IF(riepilogo!scelta="I","innovazione
 processi e organizzazione",""))</f>
        <v>costi complessivi </v>
      </c>
      <c r="C20" s="397"/>
      <c r="D20" s="27">
        <f>D14+D19</f>
        <v>0</v>
      </c>
      <c r="E20" s="27">
        <f>E14+E19</f>
        <v>0</v>
      </c>
      <c r="G20" s="280">
        <f>G14+G19</f>
        <v>0</v>
      </c>
      <c r="H20" s="280">
        <f>H14+H19</f>
        <v>0</v>
      </c>
    </row>
    <row r="21" ht="6.75" customHeight="1"/>
    <row r="22" spans="2:8" s="3" customFormat="1" ht="22.5" customHeight="1">
      <c r="B22" s="1"/>
      <c r="C22" s="28" t="s">
        <v>12</v>
      </c>
      <c r="D22" s="29">
        <f>$D$20+$E$20</f>
        <v>0</v>
      </c>
      <c r="E22" s="9"/>
      <c r="G22" s="281">
        <f>$D$20+$E$20</f>
        <v>0</v>
      </c>
      <c r="H22" s="282"/>
    </row>
    <row r="23" spans="3:8" s="15" customFormat="1" ht="22.5" customHeight="1">
      <c r="C23" s="16"/>
      <c r="D23" s="17"/>
      <c r="E23" s="18"/>
      <c r="G23" s="283"/>
      <c r="H23" s="284"/>
    </row>
    <row r="24" spans="3:8" s="15" customFormat="1" ht="85.5" customHeight="1">
      <c r="C24" s="16"/>
      <c r="D24" s="17"/>
      <c r="E24" s="18"/>
      <c r="G24" s="283"/>
      <c r="H24" s="284"/>
    </row>
    <row r="25" spans="2:5" ht="36" customHeight="1">
      <c r="B25" s="398" t="s">
        <v>61</v>
      </c>
      <c r="C25" s="398"/>
      <c r="D25" s="402" t="s">
        <v>60</v>
      </c>
      <c r="E25" s="402"/>
    </row>
    <row r="27" ht="58.5" customHeight="1"/>
    <row r="28" ht="10.5">
      <c r="B28" s="1">
        <f>IF(AND(riepgenRI=0,riepgenSP=0),"",IF(OR(percentuale&gt;0,percentuale2&gt;0),"* è stata scelta la modalità forfettaria di rendicontazione delle spese generali","* è stata scelta la modalità analitica di rendicontazione delle spese generali"))</f>
      </c>
    </row>
    <row r="32" ht="10.5">
      <c r="A32" s="24"/>
    </row>
  </sheetData>
  <sheetProtection password="CB83" sheet="1" objects="1" scenarios="1"/>
  <mergeCells count="10">
    <mergeCell ref="G6:H6"/>
    <mergeCell ref="B20:C20"/>
    <mergeCell ref="B25:C25"/>
    <mergeCell ref="A4:E4"/>
    <mergeCell ref="A5:E5"/>
    <mergeCell ref="A6:E6"/>
    <mergeCell ref="B9:B14"/>
    <mergeCell ref="B15:B19"/>
    <mergeCell ref="B8:C8"/>
    <mergeCell ref="D25:E25"/>
  </mergeCells>
  <printOptions/>
  <pageMargins left="0.3937007874015748" right="0.3937007874015748" top="0.3937007874015748" bottom="0.3937007874015748" header="0.31496062992125984" footer="0.3937007874015748"/>
  <pageSetup horizontalDpi="300" verticalDpi="300" orientation="portrait" paperSize="9" r:id="rId1"/>
  <headerFooter alignWithMargins="0">
    <oddFooter>&amp;R&amp;"Verdana,Normale"&amp;8&amp;P</oddFooter>
  </headerFooter>
</worksheet>
</file>

<file path=xl/worksheets/sheet10.xml><?xml version="1.0" encoding="utf-8"?>
<worksheet xmlns="http://schemas.openxmlformats.org/spreadsheetml/2006/main" xmlns:r="http://schemas.openxmlformats.org/officeDocument/2006/relationships">
  <sheetPr codeName="Foglio10">
    <tabColor indexed="50"/>
  </sheetPr>
  <dimension ref="A1:L35"/>
  <sheetViews>
    <sheetView workbookViewId="0" topLeftCell="A4">
      <selection activeCell="B4" sqref="B4:F4"/>
    </sheetView>
  </sheetViews>
  <sheetFormatPr defaultColWidth="9.140625" defaultRowHeight="12.75"/>
  <cols>
    <col min="1" max="1" width="2.421875" style="59" bestFit="1" customWidth="1"/>
    <col min="2" max="2" width="35.28125" style="48" customWidth="1"/>
    <col min="3" max="3" width="6.421875" style="155" customWidth="1"/>
    <col min="4" max="4" width="7.421875" style="65" bestFit="1" customWidth="1"/>
    <col min="5" max="5" width="7.421875" style="65" customWidth="1"/>
    <col min="6" max="6" width="10.00390625" style="168" bestFit="1" customWidth="1"/>
    <col min="7" max="7" width="6.28125" style="169" customWidth="1"/>
    <col min="8" max="8" width="10.57421875" style="178" customWidth="1"/>
    <col min="9" max="9" width="11.140625" style="179" customWidth="1"/>
    <col min="10" max="10" width="9.140625" style="48" customWidth="1"/>
    <col min="11" max="11" width="2.57421875" style="64" customWidth="1"/>
    <col min="12" max="12" width="15.421875" style="257" customWidth="1"/>
    <col min="13" max="16384" width="9.140625" style="48" customWidth="1"/>
  </cols>
  <sheetData>
    <row r="1" spans="1:12" ht="23.25" customHeight="1">
      <c r="A1" s="48"/>
      <c r="B1" s="198" t="s">
        <v>100</v>
      </c>
      <c r="H1" s="70"/>
      <c r="I1" s="51"/>
      <c r="K1" s="52"/>
      <c r="L1" s="251"/>
    </row>
    <row r="2" spans="1:12" ht="17.25" customHeight="1">
      <c r="A2" s="48"/>
      <c r="B2" s="143"/>
      <c r="F2" s="170"/>
      <c r="H2" s="70"/>
      <c r="I2" s="55" t="s">
        <v>22</v>
      </c>
      <c r="K2" s="56"/>
      <c r="L2" s="252"/>
    </row>
    <row r="3" spans="1:12" ht="17.25" customHeight="1">
      <c r="A3" s="48"/>
      <c r="B3" s="143"/>
      <c r="F3" s="170"/>
      <c r="H3" s="70"/>
      <c r="I3" s="58" t="str">
        <f>"rendicontazione "&amp;IF(riepilogo!scelta="R","Ricerca",IF(riepilogo!scelta="I","Innovazione processi",""))&amp;" - elenco g)"</f>
        <v>rendicontazione  - elenco g)</v>
      </c>
      <c r="K3" s="56"/>
      <c r="L3" s="253"/>
    </row>
    <row r="4" spans="2:12" ht="27" customHeight="1">
      <c r="B4" s="138" t="s">
        <v>19</v>
      </c>
      <c r="C4" s="125"/>
      <c r="D4" s="156"/>
      <c r="E4" s="156"/>
      <c r="F4" s="171"/>
      <c r="G4" s="48"/>
      <c r="H4" s="93"/>
      <c r="I4" s="94"/>
      <c r="L4" s="415" t="s">
        <v>107</v>
      </c>
    </row>
    <row r="5" spans="2:12" ht="11.25" customHeight="1">
      <c r="B5" s="138"/>
      <c r="C5" s="125"/>
      <c r="D5" s="156"/>
      <c r="E5" s="156"/>
      <c r="F5" s="171"/>
      <c r="G5" s="97"/>
      <c r="H5" s="98" t="str">
        <f>"data inizio attività "&amp;IF(riepilogo!scelta="R","Ricerca",IF(riepilogo!scelta="I","Innovazione processi",""))&amp;":"</f>
        <v>data inizio attività :</v>
      </c>
      <c r="I5" s="99">
        <f>IF(datainizioricerca="","",datainizioricerca)</f>
      </c>
      <c r="L5" s="416"/>
    </row>
    <row r="6" spans="2:12" ht="11.25" customHeight="1">
      <c r="B6" s="95" t="s">
        <v>70</v>
      </c>
      <c r="C6" s="125"/>
      <c r="D6" s="156"/>
      <c r="E6" s="156"/>
      <c r="F6" s="171"/>
      <c r="G6" s="97"/>
      <c r="H6" s="98" t="str">
        <f>"data fine attività "&amp;IF(riepilogo!scelta="R","Ricerca",IF(riepilogo!scelta="I","Innovazione processi",""))&amp;":"</f>
        <v>data fine attività :</v>
      </c>
      <c r="I6" s="99">
        <f>IF(datafinericerca="","",datafinericerca)</f>
      </c>
      <c r="L6" s="417"/>
    </row>
    <row r="7" spans="2:12" ht="27" customHeight="1">
      <c r="B7" s="172"/>
      <c r="C7" s="125"/>
      <c r="D7" s="156"/>
      <c r="E7" s="156"/>
      <c r="F7" s="171"/>
      <c r="G7" s="173"/>
      <c r="H7" s="174"/>
      <c r="I7" s="48"/>
      <c r="J7" s="147"/>
      <c r="L7" s="247"/>
    </row>
    <row r="8" spans="2:12" ht="11.25" customHeight="1">
      <c r="B8" s="419" t="s">
        <v>91</v>
      </c>
      <c r="C8" s="425" t="s">
        <v>89</v>
      </c>
      <c r="D8" s="426"/>
      <c r="E8" s="426"/>
      <c r="F8" s="427"/>
      <c r="G8" s="425" t="s">
        <v>93</v>
      </c>
      <c r="H8" s="427"/>
      <c r="I8" s="421" t="s">
        <v>71</v>
      </c>
      <c r="L8" s="423" t="s">
        <v>71</v>
      </c>
    </row>
    <row r="9" spans="1:12" ht="21" customHeight="1">
      <c r="A9" s="71"/>
      <c r="B9" s="420"/>
      <c r="C9" s="109" t="s">
        <v>46</v>
      </c>
      <c r="D9" s="74" t="s">
        <v>47</v>
      </c>
      <c r="E9" s="74" t="s">
        <v>92</v>
      </c>
      <c r="F9" s="102" t="s">
        <v>73</v>
      </c>
      <c r="G9" s="175" t="s">
        <v>62</v>
      </c>
      <c r="H9" s="102" t="s">
        <v>90</v>
      </c>
      <c r="I9" s="422"/>
      <c r="J9" s="248"/>
      <c r="K9" s="79"/>
      <c r="L9" s="424"/>
    </row>
    <row r="10" spans="1:12" ht="18.75" customHeight="1">
      <c r="A10" s="71">
        <v>1</v>
      </c>
      <c r="B10" s="38"/>
      <c r="C10" s="298"/>
      <c r="D10" s="40"/>
      <c r="E10" s="40"/>
      <c r="F10" s="43"/>
      <c r="G10" s="44"/>
      <c r="H10" s="180"/>
      <c r="I10" s="180"/>
      <c r="J10" s="248">
        <f aca="true" t="shared" si="0" ref="J10:J29">IF(D10="","",IF(OR(D10&lt;datainizioricerca,D10&gt;datafinericerca),"fuori periodo",""))</f>
      </c>
      <c r="K10" s="79"/>
      <c r="L10" s="241">
        <f>I10</f>
        <v>0</v>
      </c>
    </row>
    <row r="11" spans="1:12" ht="18.75" customHeight="1">
      <c r="A11" s="71">
        <v>2</v>
      </c>
      <c r="B11" s="38"/>
      <c r="C11" s="298"/>
      <c r="D11" s="40"/>
      <c r="E11" s="40"/>
      <c r="F11" s="43"/>
      <c r="G11" s="44"/>
      <c r="H11" s="180"/>
      <c r="I11" s="180"/>
      <c r="J11" s="248">
        <f t="shared" si="0"/>
      </c>
      <c r="K11" s="79"/>
      <c r="L11" s="241">
        <f aca="true" t="shared" si="1" ref="L11:L29">I11</f>
        <v>0</v>
      </c>
    </row>
    <row r="12" spans="1:12" ht="18.75" customHeight="1">
      <c r="A12" s="71">
        <v>3</v>
      </c>
      <c r="B12" s="38"/>
      <c r="C12" s="298"/>
      <c r="D12" s="40"/>
      <c r="E12" s="40"/>
      <c r="F12" s="43"/>
      <c r="G12" s="44"/>
      <c r="H12" s="180"/>
      <c r="I12" s="180"/>
      <c r="J12" s="248">
        <f t="shared" si="0"/>
      </c>
      <c r="K12" s="79"/>
      <c r="L12" s="241">
        <f t="shared" si="1"/>
        <v>0</v>
      </c>
    </row>
    <row r="13" spans="1:12" ht="18.75" customHeight="1">
      <c r="A13" s="71">
        <v>4</v>
      </c>
      <c r="B13" s="38"/>
      <c r="C13" s="298"/>
      <c r="D13" s="40"/>
      <c r="E13" s="40"/>
      <c r="F13" s="43"/>
      <c r="G13" s="44"/>
      <c r="H13" s="180"/>
      <c r="I13" s="180"/>
      <c r="J13" s="248">
        <f t="shared" si="0"/>
      </c>
      <c r="K13" s="79"/>
      <c r="L13" s="241">
        <f t="shared" si="1"/>
        <v>0</v>
      </c>
    </row>
    <row r="14" spans="1:12" ht="18.75" customHeight="1">
      <c r="A14" s="71">
        <v>5</v>
      </c>
      <c r="B14" s="38"/>
      <c r="C14" s="298"/>
      <c r="D14" s="40"/>
      <c r="E14" s="40"/>
      <c r="F14" s="43"/>
      <c r="G14" s="44"/>
      <c r="H14" s="180"/>
      <c r="I14" s="180"/>
      <c r="J14" s="248">
        <f t="shared" si="0"/>
      </c>
      <c r="K14" s="79"/>
      <c r="L14" s="241">
        <f t="shared" si="1"/>
        <v>0</v>
      </c>
    </row>
    <row r="15" spans="1:12" ht="18.75" customHeight="1">
      <c r="A15" s="71">
        <v>6</v>
      </c>
      <c r="B15" s="38"/>
      <c r="C15" s="298"/>
      <c r="D15" s="40"/>
      <c r="E15" s="40"/>
      <c r="F15" s="43"/>
      <c r="G15" s="44"/>
      <c r="H15" s="180"/>
      <c r="I15" s="180"/>
      <c r="J15" s="248">
        <f t="shared" si="0"/>
      </c>
      <c r="K15" s="79"/>
      <c r="L15" s="241">
        <f t="shared" si="1"/>
        <v>0</v>
      </c>
    </row>
    <row r="16" spans="1:12" ht="18.75" customHeight="1">
      <c r="A16" s="71">
        <v>7</v>
      </c>
      <c r="B16" s="38"/>
      <c r="C16" s="298"/>
      <c r="D16" s="40"/>
      <c r="E16" s="40"/>
      <c r="F16" s="43"/>
      <c r="G16" s="44"/>
      <c r="H16" s="180"/>
      <c r="I16" s="180"/>
      <c r="J16" s="248">
        <f t="shared" si="0"/>
      </c>
      <c r="K16" s="79"/>
      <c r="L16" s="241">
        <f t="shared" si="1"/>
        <v>0</v>
      </c>
    </row>
    <row r="17" spans="1:12" ht="18.75" customHeight="1">
      <c r="A17" s="71">
        <v>8</v>
      </c>
      <c r="B17" s="38"/>
      <c r="C17" s="298"/>
      <c r="D17" s="40"/>
      <c r="E17" s="40"/>
      <c r="F17" s="43"/>
      <c r="G17" s="44"/>
      <c r="H17" s="180"/>
      <c r="I17" s="180"/>
      <c r="J17" s="248">
        <f t="shared" si="0"/>
      </c>
      <c r="K17" s="79"/>
      <c r="L17" s="241">
        <f t="shared" si="1"/>
        <v>0</v>
      </c>
    </row>
    <row r="18" spans="1:12" ht="18.75" customHeight="1">
      <c r="A18" s="71">
        <v>9</v>
      </c>
      <c r="B18" s="38"/>
      <c r="C18" s="298"/>
      <c r="D18" s="40"/>
      <c r="E18" s="40"/>
      <c r="F18" s="43"/>
      <c r="G18" s="44"/>
      <c r="H18" s="180"/>
      <c r="I18" s="180"/>
      <c r="J18" s="248">
        <f t="shared" si="0"/>
      </c>
      <c r="K18" s="79"/>
      <c r="L18" s="241">
        <f t="shared" si="1"/>
        <v>0</v>
      </c>
    </row>
    <row r="19" spans="1:12" ht="18.75" customHeight="1">
      <c r="A19" s="71">
        <v>10</v>
      </c>
      <c r="B19" s="38"/>
      <c r="C19" s="298"/>
      <c r="D19" s="40"/>
      <c r="E19" s="40"/>
      <c r="F19" s="43"/>
      <c r="G19" s="44"/>
      <c r="H19" s="180"/>
      <c r="I19" s="180"/>
      <c r="J19" s="248">
        <f t="shared" si="0"/>
      </c>
      <c r="K19" s="79"/>
      <c r="L19" s="241">
        <f t="shared" si="1"/>
        <v>0</v>
      </c>
    </row>
    <row r="20" spans="1:12" ht="18.75" customHeight="1">
      <c r="A20" s="71">
        <v>11</v>
      </c>
      <c r="B20" s="38"/>
      <c r="C20" s="298"/>
      <c r="D20" s="40"/>
      <c r="E20" s="40"/>
      <c r="F20" s="43"/>
      <c r="G20" s="44"/>
      <c r="H20" s="180"/>
      <c r="I20" s="180"/>
      <c r="J20" s="248">
        <f t="shared" si="0"/>
      </c>
      <c r="K20" s="79"/>
      <c r="L20" s="241">
        <f t="shared" si="1"/>
        <v>0</v>
      </c>
    </row>
    <row r="21" spans="1:12" ht="18.75" customHeight="1">
      <c r="A21" s="71">
        <v>12</v>
      </c>
      <c r="B21" s="38"/>
      <c r="C21" s="298"/>
      <c r="D21" s="40"/>
      <c r="E21" s="40"/>
      <c r="F21" s="43"/>
      <c r="G21" s="44"/>
      <c r="H21" s="180"/>
      <c r="I21" s="180"/>
      <c r="J21" s="248">
        <f t="shared" si="0"/>
      </c>
      <c r="K21" s="79"/>
      <c r="L21" s="241">
        <f t="shared" si="1"/>
        <v>0</v>
      </c>
    </row>
    <row r="22" spans="1:12" ht="18.75" customHeight="1">
      <c r="A22" s="71">
        <v>13</v>
      </c>
      <c r="B22" s="38"/>
      <c r="C22" s="298"/>
      <c r="D22" s="40"/>
      <c r="E22" s="40"/>
      <c r="F22" s="43"/>
      <c r="G22" s="44"/>
      <c r="H22" s="180"/>
      <c r="I22" s="180"/>
      <c r="J22" s="248">
        <f t="shared" si="0"/>
      </c>
      <c r="K22" s="79"/>
      <c r="L22" s="241">
        <f t="shared" si="1"/>
        <v>0</v>
      </c>
    </row>
    <row r="23" spans="1:12" ht="18.75" customHeight="1">
      <c r="A23" s="71">
        <v>14</v>
      </c>
      <c r="B23" s="38"/>
      <c r="C23" s="298"/>
      <c r="D23" s="40"/>
      <c r="E23" s="40"/>
      <c r="F23" s="43"/>
      <c r="G23" s="44"/>
      <c r="H23" s="180"/>
      <c r="I23" s="180"/>
      <c r="J23" s="248">
        <f t="shared" si="0"/>
      </c>
      <c r="K23" s="79"/>
      <c r="L23" s="241">
        <f t="shared" si="1"/>
        <v>0</v>
      </c>
    </row>
    <row r="24" spans="1:12" ht="18.75" customHeight="1">
      <c r="A24" s="71">
        <v>15</v>
      </c>
      <c r="B24" s="38"/>
      <c r="C24" s="298"/>
      <c r="D24" s="40"/>
      <c r="E24" s="40"/>
      <c r="F24" s="43"/>
      <c r="G24" s="44"/>
      <c r="H24" s="180"/>
      <c r="I24" s="180"/>
      <c r="J24" s="248">
        <f t="shared" si="0"/>
      </c>
      <c r="K24" s="79"/>
      <c r="L24" s="241">
        <f t="shared" si="1"/>
        <v>0</v>
      </c>
    </row>
    <row r="25" spans="1:12" ht="18.75" customHeight="1">
      <c r="A25" s="71">
        <v>16</v>
      </c>
      <c r="B25" s="38"/>
      <c r="C25" s="298"/>
      <c r="D25" s="40"/>
      <c r="E25" s="40"/>
      <c r="F25" s="43"/>
      <c r="G25" s="44"/>
      <c r="H25" s="180"/>
      <c r="I25" s="180"/>
      <c r="J25" s="248">
        <f t="shared" si="0"/>
      </c>
      <c r="K25" s="79"/>
      <c r="L25" s="241">
        <f t="shared" si="1"/>
        <v>0</v>
      </c>
    </row>
    <row r="26" spans="1:12" ht="18.75" customHeight="1">
      <c r="A26" s="71">
        <v>17</v>
      </c>
      <c r="B26" s="38"/>
      <c r="C26" s="298"/>
      <c r="D26" s="40"/>
      <c r="E26" s="40"/>
      <c r="F26" s="43"/>
      <c r="G26" s="44"/>
      <c r="H26" s="180"/>
      <c r="I26" s="180"/>
      <c r="J26" s="248">
        <f t="shared" si="0"/>
      </c>
      <c r="K26" s="79"/>
      <c r="L26" s="241">
        <f t="shared" si="1"/>
        <v>0</v>
      </c>
    </row>
    <row r="27" spans="1:12" ht="18.75" customHeight="1">
      <c r="A27" s="71">
        <v>18</v>
      </c>
      <c r="B27" s="38"/>
      <c r="C27" s="298"/>
      <c r="D27" s="40"/>
      <c r="E27" s="40"/>
      <c r="F27" s="43"/>
      <c r="G27" s="44"/>
      <c r="H27" s="180"/>
      <c r="I27" s="180"/>
      <c r="J27" s="248">
        <f>IF(D27="","",IF(OR(D27&lt;datainizioricerca,D27&gt;datafinericerca),"fuori periodo",""))</f>
      </c>
      <c r="K27" s="79"/>
      <c r="L27" s="241">
        <f>I27</f>
        <v>0</v>
      </c>
    </row>
    <row r="28" spans="1:12" ht="18.75" customHeight="1">
      <c r="A28" s="71">
        <v>19</v>
      </c>
      <c r="B28" s="38"/>
      <c r="C28" s="298"/>
      <c r="D28" s="40"/>
      <c r="E28" s="40"/>
      <c r="F28" s="43"/>
      <c r="G28" s="44"/>
      <c r="H28" s="180"/>
      <c r="I28" s="180"/>
      <c r="J28" s="248">
        <f t="shared" si="0"/>
      </c>
      <c r="K28" s="79"/>
      <c r="L28" s="241">
        <f t="shared" si="1"/>
        <v>0</v>
      </c>
    </row>
    <row r="29" spans="1:12" ht="18.75" customHeight="1">
      <c r="A29" s="71" t="s">
        <v>39</v>
      </c>
      <c r="B29" s="38"/>
      <c r="C29" s="298"/>
      <c r="D29" s="40"/>
      <c r="E29" s="40"/>
      <c r="F29" s="43"/>
      <c r="G29" s="44"/>
      <c r="H29" s="180"/>
      <c r="I29" s="180"/>
      <c r="J29" s="248">
        <f t="shared" si="0"/>
      </c>
      <c r="K29" s="79"/>
      <c r="L29" s="241">
        <f t="shared" si="1"/>
        <v>0</v>
      </c>
    </row>
    <row r="30" spans="1:12" s="151" customFormat="1" ht="18.75" customHeight="1">
      <c r="A30" s="71"/>
      <c r="B30" s="297" t="s">
        <v>116</v>
      </c>
      <c r="C30" s="299"/>
      <c r="D30" s="164"/>
      <c r="E30" s="164"/>
      <c r="G30" s="176"/>
      <c r="H30" s="177" t="s">
        <v>24</v>
      </c>
      <c r="I30" s="295">
        <f>SUM(I10:I29)</f>
        <v>0</v>
      </c>
      <c r="K30" s="64"/>
      <c r="L30" s="77">
        <f>SUM(L9:L29)</f>
        <v>0</v>
      </c>
    </row>
    <row r="31" spans="2:5" ht="21" customHeight="1">
      <c r="B31" s="405" t="s">
        <v>115</v>
      </c>
      <c r="C31" s="405"/>
      <c r="D31" s="405"/>
      <c r="E31" s="405"/>
    </row>
    <row r="32" ht="10.5">
      <c r="B32" s="151"/>
    </row>
    <row r="33" ht="10.5">
      <c r="K33" s="114"/>
    </row>
    <row r="34" ht="10.5">
      <c r="K34" s="114"/>
    </row>
    <row r="35" ht="10.5">
      <c r="K35" s="114"/>
    </row>
  </sheetData>
  <sheetProtection password="CB83" sheet="1" objects="1" scenarios="1" formatRows="0"/>
  <mergeCells count="7">
    <mergeCell ref="B31:E31"/>
    <mergeCell ref="B8:B9"/>
    <mergeCell ref="I8:I9"/>
    <mergeCell ref="L4:L6"/>
    <mergeCell ref="L8:L9"/>
    <mergeCell ref="C8:F8"/>
    <mergeCell ref="G8:H8"/>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11.xml><?xml version="1.0" encoding="utf-8"?>
<worksheet xmlns="http://schemas.openxmlformats.org/spreadsheetml/2006/main" xmlns:r="http://schemas.openxmlformats.org/officeDocument/2006/relationships">
  <sheetPr codeName="Foglio12">
    <tabColor indexed="50"/>
  </sheetPr>
  <dimension ref="A1:E35"/>
  <sheetViews>
    <sheetView workbookViewId="0" topLeftCell="A4">
      <selection activeCell="B4" sqref="B4:F6"/>
    </sheetView>
  </sheetViews>
  <sheetFormatPr defaultColWidth="9.140625" defaultRowHeight="12.75"/>
  <cols>
    <col min="1" max="1" width="2.8515625" style="10" customWidth="1"/>
    <col min="2" max="2" width="74.28125" style="64" customWidth="1"/>
    <col min="3" max="3" width="19.7109375" style="10" customWidth="1"/>
    <col min="4" max="4" width="2.57421875" style="64" customWidth="1"/>
    <col min="5" max="5" width="15.421875" style="257" customWidth="1"/>
    <col min="6" max="16384" width="9.140625" style="64" customWidth="1"/>
  </cols>
  <sheetData>
    <row r="1" spans="1:5" s="52" customFormat="1" ht="23.25" customHeight="1">
      <c r="A1" s="217"/>
      <c r="B1" s="198" t="s">
        <v>100</v>
      </c>
      <c r="C1" s="142"/>
      <c r="E1" s="251"/>
    </row>
    <row r="2" spans="1:5" s="56" customFormat="1" ht="17.25" customHeight="1">
      <c r="A2" s="218"/>
      <c r="B2" s="219"/>
      <c r="C2" s="144" t="s">
        <v>22</v>
      </c>
      <c r="E2" s="252"/>
    </row>
    <row r="3" spans="2:5" s="56" customFormat="1" ht="17.25" customHeight="1">
      <c r="B3" s="135"/>
      <c r="C3" s="145" t="str">
        <f>"rendicontazione "&amp;IF(riepilogo!scelta="R","Ricerca",IF(riepilogo!scelta="I","Innovazione processi",""))&amp;" - elenco h)"</f>
        <v>rendicontazione  - elenco h)</v>
      </c>
      <c r="E3" s="253"/>
    </row>
    <row r="4" spans="2:5" s="56" customFormat="1" ht="27" customHeight="1">
      <c r="B4" s="90" t="s">
        <v>20</v>
      </c>
      <c r="D4" s="64"/>
      <c r="E4" s="415" t="s">
        <v>107</v>
      </c>
    </row>
    <row r="5" spans="2:5" s="56" customFormat="1" ht="11.25" customHeight="1">
      <c r="B5" s="98" t="str">
        <f>"data inizio attività "&amp;IF(riepilogo!scelta="R","Ricerca",IF(riepilogo!scelta="I","Innovazione processi",""))&amp;":"</f>
        <v>data inizio attività :</v>
      </c>
      <c r="C5" s="99">
        <f>IF(datainizioricerca="","",datainizioricerca)</f>
      </c>
      <c r="D5" s="64"/>
      <c r="E5" s="416"/>
    </row>
    <row r="6" spans="2:5" s="56" customFormat="1" ht="11.25" customHeight="1">
      <c r="B6" s="98" t="str">
        <f>"data fine attività "&amp;IF(riepilogo!scelta="R","Ricerca",IF(riepilogo!scelta="I","Innovazione processi",""))&amp;":"</f>
        <v>data fine attività :</v>
      </c>
      <c r="C6" s="99">
        <f>IF(datafinericerca="","",datafinericerca)</f>
      </c>
      <c r="D6" s="64"/>
      <c r="E6" s="417"/>
    </row>
    <row r="7" spans="2:5" ht="14.25" customHeight="1">
      <c r="B7" s="181"/>
      <c r="C7" s="66"/>
      <c r="E7" s="232"/>
    </row>
    <row r="8" spans="1:5" ht="18.75" customHeight="1">
      <c r="A8" s="182"/>
      <c r="B8" s="183" t="s">
        <v>25</v>
      </c>
      <c r="E8" s="247"/>
    </row>
    <row r="9" spans="1:5" ht="18.75" customHeight="1">
      <c r="A9" s="182"/>
      <c r="B9" s="184" t="s">
        <v>14</v>
      </c>
      <c r="C9" s="184" t="s">
        <v>7</v>
      </c>
      <c r="D9" s="79"/>
      <c r="E9" s="254" t="s">
        <v>7</v>
      </c>
    </row>
    <row r="10" spans="1:5" ht="18.75" customHeight="1">
      <c r="A10" s="182">
        <v>1</v>
      </c>
      <c r="B10" s="5"/>
      <c r="C10" s="268"/>
      <c r="D10" s="79"/>
      <c r="E10" s="241">
        <f>C10</f>
        <v>0</v>
      </c>
    </row>
    <row r="11" spans="1:5" ht="18.75" customHeight="1">
      <c r="A11" s="182">
        <v>2</v>
      </c>
      <c r="B11" s="5"/>
      <c r="C11" s="268"/>
      <c r="E11" s="241">
        <f aca="true" t="shared" si="0" ref="E11:E17">C11</f>
        <v>0</v>
      </c>
    </row>
    <row r="12" spans="1:5" ht="18.75" customHeight="1">
      <c r="A12" s="182">
        <v>3</v>
      </c>
      <c r="B12" s="5"/>
      <c r="C12" s="268"/>
      <c r="E12" s="241">
        <f t="shared" si="0"/>
        <v>0</v>
      </c>
    </row>
    <row r="13" spans="1:5" ht="18.75" customHeight="1">
      <c r="A13" s="182">
        <v>4</v>
      </c>
      <c r="B13" s="5"/>
      <c r="C13" s="268"/>
      <c r="E13" s="241">
        <f t="shared" si="0"/>
        <v>0</v>
      </c>
    </row>
    <row r="14" spans="1:5" ht="18.75" customHeight="1">
      <c r="A14" s="182">
        <v>5</v>
      </c>
      <c r="B14" s="5"/>
      <c r="C14" s="268"/>
      <c r="E14" s="241">
        <f t="shared" si="0"/>
        <v>0</v>
      </c>
    </row>
    <row r="15" spans="1:5" ht="18.75" customHeight="1">
      <c r="A15" s="182">
        <v>6</v>
      </c>
      <c r="B15" s="5"/>
      <c r="C15" s="268"/>
      <c r="E15" s="241">
        <f t="shared" si="0"/>
        <v>0</v>
      </c>
    </row>
    <row r="16" spans="1:5" ht="18.75" customHeight="1">
      <c r="A16" s="182">
        <v>7</v>
      </c>
      <c r="B16" s="5"/>
      <c r="C16" s="268"/>
      <c r="E16" s="241">
        <f t="shared" si="0"/>
        <v>0</v>
      </c>
    </row>
    <row r="17" spans="1:5" ht="18.75" customHeight="1">
      <c r="A17" s="182">
        <v>8</v>
      </c>
      <c r="B17" s="5"/>
      <c r="C17" s="268"/>
      <c r="E17" s="241">
        <f t="shared" si="0"/>
        <v>0</v>
      </c>
    </row>
    <row r="18" spans="1:5" s="114" customFormat="1" ht="18.75" customHeight="1">
      <c r="A18" s="182"/>
      <c r="B18" s="185" t="s">
        <v>24</v>
      </c>
      <c r="C18" s="269">
        <f>-SUM(C10:C17)</f>
        <v>0</v>
      </c>
      <c r="D18" s="64"/>
      <c r="E18" s="270">
        <f>-SUM(E10:E17)</f>
        <v>0</v>
      </c>
    </row>
    <row r="19" spans="2:5" ht="24.75" customHeight="1">
      <c r="B19" s="66"/>
      <c r="C19" s="66"/>
      <c r="E19" s="66"/>
    </row>
    <row r="20" spans="1:5" ht="18.75" customHeight="1">
      <c r="A20" s="182"/>
      <c r="B20" s="183" t="s">
        <v>26</v>
      </c>
      <c r="E20" s="10"/>
    </row>
    <row r="21" spans="1:5" ht="18.75" customHeight="1">
      <c r="A21" s="182"/>
      <c r="B21" s="184" t="s">
        <v>8</v>
      </c>
      <c r="C21" s="184" t="s">
        <v>7</v>
      </c>
      <c r="E21" s="254" t="s">
        <v>7</v>
      </c>
    </row>
    <row r="22" spans="1:5" ht="18.75" customHeight="1">
      <c r="A22" s="182">
        <v>1</v>
      </c>
      <c r="B22" s="5"/>
      <c r="C22" s="268"/>
      <c r="E22" s="241">
        <f>C22</f>
        <v>0</v>
      </c>
    </row>
    <row r="23" spans="1:5" ht="18.75" customHeight="1">
      <c r="A23" s="182">
        <v>2</v>
      </c>
      <c r="B23" s="5"/>
      <c r="C23" s="268"/>
      <c r="E23" s="241">
        <f aca="true" t="shared" si="1" ref="E23:E32">C23</f>
        <v>0</v>
      </c>
    </row>
    <row r="24" spans="1:5" ht="18.75" customHeight="1">
      <c r="A24" s="182">
        <v>3</v>
      </c>
      <c r="B24" s="5"/>
      <c r="C24" s="268"/>
      <c r="E24" s="241">
        <f t="shared" si="1"/>
        <v>0</v>
      </c>
    </row>
    <row r="25" spans="1:5" ht="18.75" customHeight="1">
      <c r="A25" s="182">
        <v>4</v>
      </c>
      <c r="B25" s="5"/>
      <c r="C25" s="268"/>
      <c r="E25" s="241">
        <f t="shared" si="1"/>
        <v>0</v>
      </c>
    </row>
    <row r="26" spans="1:5" ht="18.75" customHeight="1">
      <c r="A26" s="182">
        <v>5</v>
      </c>
      <c r="B26" s="5"/>
      <c r="C26" s="268"/>
      <c r="E26" s="241">
        <f t="shared" si="1"/>
        <v>0</v>
      </c>
    </row>
    <row r="27" spans="1:5" ht="18.75" customHeight="1">
      <c r="A27" s="182">
        <v>6</v>
      </c>
      <c r="B27" s="5"/>
      <c r="C27" s="268"/>
      <c r="E27" s="241">
        <f t="shared" si="1"/>
        <v>0</v>
      </c>
    </row>
    <row r="28" spans="1:5" ht="18.75" customHeight="1">
      <c r="A28" s="182">
        <v>7</v>
      </c>
      <c r="B28" s="5"/>
      <c r="C28" s="268"/>
      <c r="E28" s="241">
        <f t="shared" si="1"/>
        <v>0</v>
      </c>
    </row>
    <row r="29" spans="1:5" ht="18.75" customHeight="1">
      <c r="A29" s="182">
        <v>8</v>
      </c>
      <c r="B29" s="5"/>
      <c r="C29" s="268"/>
      <c r="E29" s="241">
        <f t="shared" si="1"/>
        <v>0</v>
      </c>
    </row>
    <row r="30" spans="1:5" ht="18.75" customHeight="1">
      <c r="A30" s="182">
        <v>9</v>
      </c>
      <c r="B30" s="5"/>
      <c r="C30" s="268"/>
      <c r="E30" s="241">
        <f t="shared" si="1"/>
        <v>0</v>
      </c>
    </row>
    <row r="31" spans="1:5" ht="18.75" customHeight="1">
      <c r="A31" s="182">
        <v>10</v>
      </c>
      <c r="B31" s="5"/>
      <c r="C31" s="268"/>
      <c r="E31" s="241">
        <f t="shared" si="1"/>
        <v>0</v>
      </c>
    </row>
    <row r="32" spans="1:5" ht="18.75" customHeight="1">
      <c r="A32" s="182" t="s">
        <v>39</v>
      </c>
      <c r="B32" s="5"/>
      <c r="C32" s="268"/>
      <c r="E32" s="241">
        <f t="shared" si="1"/>
        <v>0</v>
      </c>
    </row>
    <row r="33" spans="1:5" s="114" customFormat="1" ht="18.75" customHeight="1">
      <c r="A33" s="182"/>
      <c r="B33" s="185" t="s">
        <v>24</v>
      </c>
      <c r="C33" s="269">
        <f>-SUM(C22:C32)</f>
        <v>0</v>
      </c>
      <c r="E33" s="77">
        <f>-SUM(E22:E32)</f>
        <v>0</v>
      </c>
    </row>
    <row r="34" ht="10.5">
      <c r="D34" s="114"/>
    </row>
    <row r="35" ht="10.5">
      <c r="D35" s="114"/>
    </row>
  </sheetData>
  <sheetProtection password="CB83" sheet="1" objects="1" scenarios="1" formatRows="0"/>
  <mergeCells count="1">
    <mergeCell ref="E4:E6"/>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12.xml><?xml version="1.0" encoding="utf-8"?>
<worksheet xmlns="http://schemas.openxmlformats.org/spreadsheetml/2006/main" xmlns:r="http://schemas.openxmlformats.org/officeDocument/2006/relationships">
  <sheetPr codeName="Foglio28">
    <tabColor indexed="41"/>
  </sheetPr>
  <dimension ref="A1:M35"/>
  <sheetViews>
    <sheetView workbookViewId="0" topLeftCell="A4">
      <selection activeCell="K5" sqref="J1:L16384"/>
    </sheetView>
  </sheetViews>
  <sheetFormatPr defaultColWidth="8.140625" defaultRowHeight="12.75"/>
  <cols>
    <col min="1" max="1" width="3.7109375" style="59" customWidth="1"/>
    <col min="2" max="2" width="23.140625" style="64" customWidth="1"/>
    <col min="3" max="3" width="21.421875" style="10" customWidth="1"/>
    <col min="4" max="5" width="9.421875" style="69" customWidth="1"/>
    <col min="6" max="6" width="7.7109375" style="35" customWidth="1"/>
    <col min="7" max="7" width="7.140625" style="116" customWidth="1"/>
    <col min="8" max="8" width="15.28125" style="83" customWidth="1"/>
    <col min="9" max="9" width="7.140625" style="308" customWidth="1"/>
    <col min="10" max="10" width="7.7109375" style="247" customWidth="1"/>
    <col min="11" max="11" width="7.140625" style="374" customWidth="1"/>
    <col min="12" max="12" width="13.421875" style="247" bestFit="1" customWidth="1"/>
    <col min="13" max="13" width="4.140625" style="336" customWidth="1"/>
    <col min="14" max="16384" width="8.140625" style="64" customWidth="1"/>
  </cols>
  <sheetData>
    <row r="1" spans="1:13" s="142" customFormat="1" ht="23.25" customHeight="1">
      <c r="A1" s="198" t="s">
        <v>112</v>
      </c>
      <c r="B1" s="198" t="s">
        <v>100</v>
      </c>
      <c r="C1" s="200"/>
      <c r="D1" s="188"/>
      <c r="E1" s="188"/>
      <c r="F1" s="199"/>
      <c r="G1" s="51"/>
      <c r="H1" s="51" t="s">
        <v>21</v>
      </c>
      <c r="I1" s="303"/>
      <c r="J1" s="233"/>
      <c r="K1" s="368"/>
      <c r="L1" s="233"/>
      <c r="M1" s="335"/>
    </row>
    <row r="2" spans="1:13" s="144" customFormat="1" ht="17.25" customHeight="1">
      <c r="A2" s="198"/>
      <c r="C2" s="201"/>
      <c r="D2" s="189"/>
      <c r="E2" s="189"/>
      <c r="F2" s="202"/>
      <c r="G2" s="55"/>
      <c r="H2" s="55" t="s">
        <v>22</v>
      </c>
      <c r="I2" s="303"/>
      <c r="J2" s="234"/>
      <c r="K2" s="369"/>
      <c r="L2" s="234"/>
      <c r="M2" s="335"/>
    </row>
    <row r="3" spans="1:13" s="145" customFormat="1" ht="17.25" customHeight="1">
      <c r="A3" s="294"/>
      <c r="C3" s="203"/>
      <c r="D3" s="204"/>
      <c r="E3" s="204"/>
      <c r="F3" s="205"/>
      <c r="G3" s="58"/>
      <c r="H3" s="145" t="str">
        <f>"rendicontazione "&amp;IF(riepilogo!scelta="R","Sviluppo",IF(riepilogo!scelta="I","Innovazione organizzazione",""))&amp;" - elenco a)"</f>
        <v>rendicontazione  - elenco a)</v>
      </c>
      <c r="I3" s="303"/>
      <c r="J3" s="235"/>
      <c r="K3" s="370"/>
      <c r="L3" s="235"/>
      <c r="M3" s="335"/>
    </row>
    <row r="4" spans="1:12" ht="27" customHeight="1">
      <c r="A4" s="190" t="s">
        <v>77</v>
      </c>
      <c r="B4" s="403" t="s">
        <v>49</v>
      </c>
      <c r="C4" s="403"/>
      <c r="D4" s="61"/>
      <c r="E4" s="61"/>
      <c r="F4" s="62" t="str">
        <f>"data inizio attività "&amp;IF(riepilogo!scelta="R","Sviluppo",IF(riepilogo!scelta="I","Innovazione organizzazione",""))&amp;":"</f>
        <v>data inizio attività :</v>
      </c>
      <c r="G4" s="364"/>
      <c r="H4" s="63"/>
      <c r="I4" s="304"/>
      <c r="J4" s="406" t="s">
        <v>105</v>
      </c>
      <c r="K4" s="407"/>
      <c r="L4" s="408"/>
    </row>
    <row r="5" spans="1:12" ht="12" customHeight="1">
      <c r="A5" s="190" t="s">
        <v>78</v>
      </c>
      <c r="D5" s="65"/>
      <c r="E5" s="65"/>
      <c r="F5" s="62" t="str">
        <f>"data fine attività "&amp;IF(riepilogo!scelta="R","Sviluppo",IF(riepilogo!scelta="I","Innovazione organizzazione",""))&amp;":"</f>
        <v>data fine attività :</v>
      </c>
      <c r="G5" s="364"/>
      <c r="H5" s="63"/>
      <c r="I5" s="304"/>
      <c r="J5" s="236"/>
      <c r="K5" s="371"/>
      <c r="L5" s="236"/>
    </row>
    <row r="6" spans="1:12" ht="12" customHeight="1">
      <c r="A6" s="190" t="s">
        <v>79</v>
      </c>
      <c r="B6" s="67" t="s">
        <v>54</v>
      </c>
      <c r="C6" s="68"/>
      <c r="H6" s="70"/>
      <c r="I6" s="305"/>
      <c r="J6" s="236"/>
      <c r="K6" s="371"/>
      <c r="L6" s="236"/>
    </row>
    <row r="7" spans="1:12" ht="20.25" customHeight="1">
      <c r="A7" s="195" t="s">
        <v>97</v>
      </c>
      <c r="B7" s="72" t="s">
        <v>6</v>
      </c>
      <c r="C7" s="73" t="s">
        <v>56</v>
      </c>
      <c r="D7" s="74" t="s">
        <v>50</v>
      </c>
      <c r="E7" s="74" t="s">
        <v>63</v>
      </c>
      <c r="F7" s="75" t="s">
        <v>55</v>
      </c>
      <c r="G7" s="365" t="s">
        <v>4</v>
      </c>
      <c r="H7" s="76" t="s">
        <v>5</v>
      </c>
      <c r="I7" s="306"/>
      <c r="J7" s="238" t="s">
        <v>106</v>
      </c>
      <c r="K7" s="372" t="s">
        <v>4</v>
      </c>
      <c r="L7" s="239" t="s">
        <v>5</v>
      </c>
    </row>
    <row r="8" spans="1:13" ht="18.75" customHeight="1">
      <c r="A8" s="71">
        <v>1</v>
      </c>
      <c r="B8" s="4"/>
      <c r="C8" s="23"/>
      <c r="D8" s="30"/>
      <c r="E8" s="30"/>
      <c r="F8" s="220">
        <f>IF(B8="","",IF(A6=TRUE,"",IF(A3=1,forfaitimpiegato,IF(A3=2,forfaitquadro,IF(A3=3,forfaitdirigente,"")))))</f>
      </c>
      <c r="G8" s="366"/>
      <c r="H8" s="78">
        <f>IF(A3=4,"spesa tra i terzi",IF(F8="","",F8*G8))</f>
      </c>
      <c r="I8" s="307">
        <f>IF(OR(B8="",G8=""),"",IF(D8="","inizio rapporto?",IF(E8&lt;&gt;"",IF(G8&gt;(MIN(H$5,E8)-MAX(H$4,D8))*2000/365,"oltre 2000 ore/anno",""),IF(G8&gt;(H$5-MAX(H$4,D8))*2000/365,"oltre 2000 ore/anno",""))))</f>
      </c>
      <c r="J8" s="240">
        <f>F8</f>
      </c>
      <c r="K8" s="373">
        <f>IF(G8="","",G8)</f>
      </c>
      <c r="L8" s="242">
        <f>IF(AND(J8&lt;&gt;"",K8&lt;&gt;""),J8*K8,"")</f>
      </c>
      <c r="M8" s="336">
        <f>IF(B8="","",IF(OR(H$4="",H$5=""),"",MIN(H$5,E8)-MAX(H$4,D8)))</f>
      </c>
    </row>
    <row r="9" spans="1:12" ht="12" customHeight="1">
      <c r="A9" s="190"/>
      <c r="D9" s="65"/>
      <c r="E9" s="65"/>
      <c r="F9" s="62"/>
      <c r="G9" s="364"/>
      <c r="H9" s="63"/>
      <c r="I9" s="304"/>
      <c r="J9" s="236"/>
      <c r="K9" s="371"/>
      <c r="L9" s="236"/>
    </row>
    <row r="10" spans="1:12" ht="12" customHeight="1">
      <c r="A10" s="190"/>
      <c r="B10" s="67" t="s">
        <v>23</v>
      </c>
      <c r="C10" s="68"/>
      <c r="H10" s="70"/>
      <c r="I10" s="305"/>
      <c r="J10" s="236"/>
      <c r="K10" s="371"/>
      <c r="L10" s="236"/>
    </row>
    <row r="11" spans="1:12" ht="20.25" customHeight="1">
      <c r="A11" s="195"/>
      <c r="B11" s="72" t="s">
        <v>6</v>
      </c>
      <c r="C11" s="73" t="s">
        <v>56</v>
      </c>
      <c r="D11" s="74" t="s">
        <v>50</v>
      </c>
      <c r="E11" s="74" t="s">
        <v>63</v>
      </c>
      <c r="F11" s="75" t="s">
        <v>55</v>
      </c>
      <c r="G11" s="365" t="s">
        <v>4</v>
      </c>
      <c r="H11" s="76" t="s">
        <v>5</v>
      </c>
      <c r="I11" s="306"/>
      <c r="J11" s="238" t="s">
        <v>106</v>
      </c>
      <c r="K11" s="372" t="s">
        <v>4</v>
      </c>
      <c r="L11" s="239" t="s">
        <v>5</v>
      </c>
    </row>
    <row r="12" spans="1:13" ht="18.75" customHeight="1">
      <c r="A12" s="71">
        <v>2</v>
      </c>
      <c r="B12" s="4"/>
      <c r="C12" s="5"/>
      <c r="D12" s="34"/>
      <c r="E12" s="34"/>
      <c r="F12" s="80">
        <f aca="true" t="shared" si="0" ref="F12:F30">IF(B12&lt;&gt;"",forfaitricercatori,"")</f>
      </c>
      <c r="G12" s="366"/>
      <c r="H12" s="77">
        <f aca="true" t="shared" si="1" ref="H12:H30">IF(F12&lt;&gt;"",F12*G12,"")</f>
      </c>
      <c r="I12" s="307">
        <f>IF(OR(B12="",G12=""),"",IF(D12="","inizio rapporto?",IF(E12&lt;&gt;"",IF(G12&gt;(MIN(H$5,E12)-MAX(H$4,D12))*2000/365,"oltre 2000 ore/anno",""),IF(G12&gt;(H$5-MAX(H$4,D12))*2000/365,"oltre 2000 ore/anno",""))))</f>
      </c>
      <c r="J12" s="240">
        <f>F12</f>
      </c>
      <c r="K12" s="373">
        <f>IF(G12="","",G12)</f>
      </c>
      <c r="L12" s="242">
        <f>IF(AND(J12&lt;&gt;"",K12&lt;&gt;""),J12*K12,"")</f>
      </c>
      <c r="M12" s="336">
        <f>IF(B12="","",IF(OR(H$4="",H$5=""),"",MIN(H$5,E12)-MAX(H$4,D12)))</f>
      </c>
    </row>
    <row r="13" spans="1:13" ht="18.75" customHeight="1">
      <c r="A13" s="71">
        <v>3</v>
      </c>
      <c r="B13" s="4"/>
      <c r="C13" s="5"/>
      <c r="D13" s="34"/>
      <c r="E13" s="34"/>
      <c r="F13" s="80">
        <f t="shared" si="0"/>
      </c>
      <c r="G13" s="366"/>
      <c r="H13" s="77">
        <f t="shared" si="1"/>
      </c>
      <c r="I13" s="307">
        <f aca="true" t="shared" si="2" ref="I13:I30">IF(OR(B13="",G13=""),"",IF(D13="","inizio rapporto?",IF(E13&lt;&gt;"",IF(G13&gt;(MIN(H$5,E13)-MAX(H$4,D13))*2000/365,"oltre 2000 ore/anno",""),IF(G13&gt;(H$5-MAX(H$4,D13))*2000/365,"oltre 2000 ore/anno",""))))</f>
      </c>
      <c r="J13" s="240">
        <f aca="true" t="shared" si="3" ref="J13:J30">F13</f>
      </c>
      <c r="K13" s="373">
        <f aca="true" t="shared" si="4" ref="K13:K30">IF(G13="","",G13)</f>
      </c>
      <c r="L13" s="242">
        <f aca="true" t="shared" si="5" ref="L13:L30">IF(AND(J13&lt;&gt;"",K13&lt;&gt;""),J13*K13,"")</f>
      </c>
      <c r="M13" s="336">
        <f aca="true" t="shared" si="6" ref="M13:M30">IF(B13="","",IF(OR(H$4="",H$5=""),"",MIN(H$5,E13)-MAX(H$4,D13)))</f>
      </c>
    </row>
    <row r="14" spans="1:13" ht="18.75" customHeight="1">
      <c r="A14" s="71">
        <v>4</v>
      </c>
      <c r="B14" s="4"/>
      <c r="C14" s="5"/>
      <c r="D14" s="34"/>
      <c r="E14" s="34"/>
      <c r="F14" s="80">
        <f t="shared" si="0"/>
      </c>
      <c r="G14" s="366"/>
      <c r="H14" s="77">
        <f t="shared" si="1"/>
      </c>
      <c r="I14" s="307">
        <f t="shared" si="2"/>
      </c>
      <c r="J14" s="240">
        <f t="shared" si="3"/>
      </c>
      <c r="K14" s="373">
        <f t="shared" si="4"/>
      </c>
      <c r="L14" s="242">
        <f t="shared" si="5"/>
      </c>
      <c r="M14" s="336">
        <f t="shared" si="6"/>
      </c>
    </row>
    <row r="15" spans="1:13" ht="18.75" customHeight="1">
      <c r="A15" s="71">
        <v>5</v>
      </c>
      <c r="B15" s="4"/>
      <c r="C15" s="5"/>
      <c r="D15" s="34"/>
      <c r="E15" s="34"/>
      <c r="F15" s="80">
        <f t="shared" si="0"/>
      </c>
      <c r="G15" s="366"/>
      <c r="H15" s="77">
        <f t="shared" si="1"/>
      </c>
      <c r="I15" s="307">
        <f t="shared" si="2"/>
      </c>
      <c r="J15" s="240">
        <f t="shared" si="3"/>
      </c>
      <c r="K15" s="373">
        <f t="shared" si="4"/>
      </c>
      <c r="L15" s="242">
        <f t="shared" si="5"/>
      </c>
      <c r="M15" s="336">
        <f t="shared" si="6"/>
      </c>
    </row>
    <row r="16" spans="1:13" ht="18.75" customHeight="1">
      <c r="A16" s="71">
        <v>6</v>
      </c>
      <c r="B16" s="4"/>
      <c r="C16" s="5"/>
      <c r="D16" s="34"/>
      <c r="E16" s="34"/>
      <c r="F16" s="80">
        <f t="shared" si="0"/>
      </c>
      <c r="G16" s="366"/>
      <c r="H16" s="77">
        <f t="shared" si="1"/>
      </c>
      <c r="I16" s="307">
        <f t="shared" si="2"/>
      </c>
      <c r="J16" s="240">
        <f t="shared" si="3"/>
      </c>
      <c r="K16" s="373">
        <f t="shared" si="4"/>
      </c>
      <c r="L16" s="242">
        <f t="shared" si="5"/>
      </c>
      <c r="M16" s="336">
        <f t="shared" si="6"/>
      </c>
    </row>
    <row r="17" spans="1:13" ht="18.75" customHeight="1">
      <c r="A17" s="71">
        <v>7</v>
      </c>
      <c r="B17" s="4"/>
      <c r="C17" s="5"/>
      <c r="D17" s="34"/>
      <c r="E17" s="34"/>
      <c r="F17" s="80">
        <f t="shared" si="0"/>
      </c>
      <c r="G17" s="366"/>
      <c r="H17" s="77">
        <f t="shared" si="1"/>
      </c>
      <c r="I17" s="307">
        <f t="shared" si="2"/>
      </c>
      <c r="J17" s="240">
        <f t="shared" si="3"/>
      </c>
      <c r="K17" s="373">
        <f t="shared" si="4"/>
      </c>
      <c r="L17" s="242">
        <f t="shared" si="5"/>
      </c>
      <c r="M17" s="336">
        <f t="shared" si="6"/>
      </c>
    </row>
    <row r="18" spans="1:13" ht="18.75" customHeight="1">
      <c r="A18" s="71">
        <v>8</v>
      </c>
      <c r="B18" s="4"/>
      <c r="C18" s="5"/>
      <c r="D18" s="34"/>
      <c r="E18" s="34"/>
      <c r="F18" s="80">
        <f t="shared" si="0"/>
      </c>
      <c r="G18" s="366"/>
      <c r="H18" s="77">
        <f t="shared" si="1"/>
      </c>
      <c r="I18" s="307">
        <f t="shared" si="2"/>
      </c>
      <c r="J18" s="240">
        <f t="shared" si="3"/>
      </c>
      <c r="K18" s="373">
        <f t="shared" si="4"/>
      </c>
      <c r="L18" s="242">
        <f t="shared" si="5"/>
      </c>
      <c r="M18" s="336">
        <f t="shared" si="6"/>
      </c>
    </row>
    <row r="19" spans="1:13" ht="18.75" customHeight="1">
      <c r="A19" s="71">
        <v>9</v>
      </c>
      <c r="B19" s="4"/>
      <c r="C19" s="5"/>
      <c r="D19" s="34"/>
      <c r="E19" s="34"/>
      <c r="F19" s="80">
        <f t="shared" si="0"/>
      </c>
      <c r="G19" s="366"/>
      <c r="H19" s="77">
        <f t="shared" si="1"/>
      </c>
      <c r="I19" s="307">
        <f t="shared" si="2"/>
      </c>
      <c r="J19" s="240">
        <f t="shared" si="3"/>
      </c>
      <c r="K19" s="373">
        <f t="shared" si="4"/>
      </c>
      <c r="L19" s="242">
        <f t="shared" si="5"/>
      </c>
      <c r="M19" s="336">
        <f t="shared" si="6"/>
      </c>
    </row>
    <row r="20" spans="1:13" ht="18.75" customHeight="1">
      <c r="A20" s="71">
        <v>10</v>
      </c>
      <c r="B20" s="4"/>
      <c r="C20" s="5"/>
      <c r="D20" s="34"/>
      <c r="E20" s="34"/>
      <c r="F20" s="80">
        <f t="shared" si="0"/>
      </c>
      <c r="G20" s="366"/>
      <c r="H20" s="77">
        <f t="shared" si="1"/>
      </c>
      <c r="I20" s="307">
        <f t="shared" si="2"/>
      </c>
      <c r="J20" s="240">
        <f t="shared" si="3"/>
      </c>
      <c r="K20" s="373">
        <f t="shared" si="4"/>
      </c>
      <c r="L20" s="242">
        <f t="shared" si="5"/>
      </c>
      <c r="M20" s="336">
        <f t="shared" si="6"/>
      </c>
    </row>
    <row r="21" spans="1:13" ht="18.75" customHeight="1">
      <c r="A21" s="71">
        <v>11</v>
      </c>
      <c r="B21" s="4"/>
      <c r="C21" s="5"/>
      <c r="D21" s="34"/>
      <c r="E21" s="34"/>
      <c r="F21" s="80">
        <f t="shared" si="0"/>
      </c>
      <c r="G21" s="366"/>
      <c r="H21" s="77">
        <f t="shared" si="1"/>
      </c>
      <c r="I21" s="307">
        <f t="shared" si="2"/>
      </c>
      <c r="J21" s="240">
        <f t="shared" si="3"/>
      </c>
      <c r="K21" s="373">
        <f t="shared" si="4"/>
      </c>
      <c r="L21" s="242">
        <f t="shared" si="5"/>
      </c>
      <c r="M21" s="336">
        <f t="shared" si="6"/>
      </c>
    </row>
    <row r="22" spans="1:13" ht="18.75" customHeight="1">
      <c r="A22" s="71">
        <v>12</v>
      </c>
      <c r="B22" s="4"/>
      <c r="C22" s="5"/>
      <c r="D22" s="34"/>
      <c r="E22" s="34"/>
      <c r="F22" s="80">
        <f t="shared" si="0"/>
      </c>
      <c r="G22" s="366"/>
      <c r="H22" s="77">
        <f t="shared" si="1"/>
      </c>
      <c r="I22" s="307">
        <f t="shared" si="2"/>
      </c>
      <c r="J22" s="240">
        <f t="shared" si="3"/>
      </c>
      <c r="K22" s="373">
        <f t="shared" si="4"/>
      </c>
      <c r="L22" s="242">
        <f t="shared" si="5"/>
      </c>
      <c r="M22" s="336">
        <f t="shared" si="6"/>
      </c>
    </row>
    <row r="23" spans="1:13" ht="18.75" customHeight="1">
      <c r="A23" s="71">
        <v>13</v>
      </c>
      <c r="B23" s="4"/>
      <c r="C23" s="5"/>
      <c r="D23" s="34"/>
      <c r="E23" s="34"/>
      <c r="F23" s="80">
        <f t="shared" si="0"/>
      </c>
      <c r="G23" s="366"/>
      <c r="H23" s="77">
        <f t="shared" si="1"/>
      </c>
      <c r="I23" s="307">
        <f t="shared" si="2"/>
      </c>
      <c r="J23" s="240">
        <f t="shared" si="3"/>
      </c>
      <c r="K23" s="373">
        <f t="shared" si="4"/>
      </c>
      <c r="L23" s="242">
        <f t="shared" si="5"/>
      </c>
      <c r="M23" s="336">
        <f t="shared" si="6"/>
      </c>
    </row>
    <row r="24" spans="1:13" ht="18.75" customHeight="1">
      <c r="A24" s="71">
        <v>14</v>
      </c>
      <c r="B24" s="4"/>
      <c r="C24" s="5"/>
      <c r="D24" s="34"/>
      <c r="E24" s="34"/>
      <c r="F24" s="80">
        <f t="shared" si="0"/>
      </c>
      <c r="G24" s="366"/>
      <c r="H24" s="77">
        <f t="shared" si="1"/>
      </c>
      <c r="I24" s="307">
        <f t="shared" si="2"/>
      </c>
      <c r="J24" s="240">
        <f t="shared" si="3"/>
      </c>
      <c r="K24" s="373">
        <f t="shared" si="4"/>
      </c>
      <c r="L24" s="242">
        <f t="shared" si="5"/>
      </c>
      <c r="M24" s="336">
        <f t="shared" si="6"/>
      </c>
    </row>
    <row r="25" spans="1:13" ht="18.75" customHeight="1">
      <c r="A25" s="71">
        <v>15</v>
      </c>
      <c r="B25" s="4"/>
      <c r="C25" s="5"/>
      <c r="D25" s="34"/>
      <c r="E25" s="34"/>
      <c r="F25" s="80">
        <f t="shared" si="0"/>
      </c>
      <c r="G25" s="366"/>
      <c r="H25" s="77">
        <f t="shared" si="1"/>
      </c>
      <c r="I25" s="307">
        <f t="shared" si="2"/>
      </c>
      <c r="J25" s="240">
        <f t="shared" si="3"/>
      </c>
      <c r="K25" s="373">
        <f t="shared" si="4"/>
      </c>
      <c r="L25" s="242">
        <f t="shared" si="5"/>
      </c>
      <c r="M25" s="336">
        <f t="shared" si="6"/>
      </c>
    </row>
    <row r="26" spans="1:13" ht="18.75" customHeight="1">
      <c r="A26" s="71">
        <v>16</v>
      </c>
      <c r="B26" s="4"/>
      <c r="C26" s="5"/>
      <c r="D26" s="34"/>
      <c r="E26" s="34"/>
      <c r="F26" s="80">
        <f>IF(B26&lt;&gt;"",forfaitricercatori,"")</f>
      </c>
      <c r="G26" s="366"/>
      <c r="H26" s="77">
        <f>IF(F26&lt;&gt;"",F26*G26,"")</f>
      </c>
      <c r="I26" s="307">
        <f t="shared" si="2"/>
      </c>
      <c r="J26" s="240">
        <f t="shared" si="3"/>
      </c>
      <c r="K26" s="373">
        <f t="shared" si="4"/>
      </c>
      <c r="L26" s="242">
        <f t="shared" si="5"/>
      </c>
      <c r="M26" s="336">
        <f t="shared" si="6"/>
      </c>
    </row>
    <row r="27" spans="1:13" ht="18.75" customHeight="1">
      <c r="A27" s="71">
        <v>17</v>
      </c>
      <c r="B27" s="4"/>
      <c r="C27" s="5"/>
      <c r="D27" s="34"/>
      <c r="E27" s="34"/>
      <c r="F27" s="80">
        <f>IF(B27&lt;&gt;"",forfaitricercatori,"")</f>
      </c>
      <c r="G27" s="366"/>
      <c r="H27" s="77">
        <f>IF(F27&lt;&gt;"",F27*G27,"")</f>
      </c>
      <c r="I27" s="307">
        <f t="shared" si="2"/>
      </c>
      <c r="J27" s="240">
        <f t="shared" si="3"/>
      </c>
      <c r="K27" s="373">
        <f t="shared" si="4"/>
      </c>
      <c r="L27" s="242">
        <f t="shared" si="5"/>
      </c>
      <c r="M27" s="336">
        <f t="shared" si="6"/>
      </c>
    </row>
    <row r="28" spans="1:13" ht="18.75" customHeight="1">
      <c r="A28" s="71">
        <v>18</v>
      </c>
      <c r="B28" s="4"/>
      <c r="C28" s="5"/>
      <c r="D28" s="34"/>
      <c r="E28" s="34"/>
      <c r="F28" s="80">
        <f>IF(B28&lt;&gt;"",forfaitricercatori,"")</f>
      </c>
      <c r="G28" s="366"/>
      <c r="H28" s="77">
        <f>IF(F28&lt;&gt;"",F28*G28,"")</f>
      </c>
      <c r="I28" s="307">
        <f t="shared" si="2"/>
      </c>
      <c r="J28" s="240">
        <f t="shared" si="3"/>
      </c>
      <c r="K28" s="373">
        <f t="shared" si="4"/>
      </c>
      <c r="L28" s="242">
        <f t="shared" si="5"/>
      </c>
      <c r="M28" s="336">
        <f t="shared" si="6"/>
      </c>
    </row>
    <row r="29" spans="1:13" ht="18.75" customHeight="1">
      <c r="A29" s="71">
        <v>19</v>
      </c>
      <c r="B29" s="4"/>
      <c r="C29" s="5"/>
      <c r="D29" s="34"/>
      <c r="E29" s="34"/>
      <c r="F29" s="80">
        <f>IF(B29&lt;&gt;"",forfaitricercatori,"")</f>
      </c>
      <c r="G29" s="366"/>
      <c r="H29" s="77">
        <f>IF(F29&lt;&gt;"",F29*G29,"")</f>
      </c>
      <c r="I29" s="307">
        <f t="shared" si="2"/>
      </c>
      <c r="J29" s="240">
        <f t="shared" si="3"/>
      </c>
      <c r="K29" s="373">
        <f t="shared" si="4"/>
      </c>
      <c r="L29" s="242">
        <f t="shared" si="5"/>
      </c>
      <c r="M29" s="336">
        <f t="shared" si="6"/>
      </c>
    </row>
    <row r="30" spans="1:13" ht="18.75" customHeight="1">
      <c r="A30" s="71" t="s">
        <v>39</v>
      </c>
      <c r="B30" s="191"/>
      <c r="C30" s="192"/>
      <c r="D30" s="193"/>
      <c r="E30" s="193"/>
      <c r="F30" s="80">
        <f t="shared" si="0"/>
      </c>
      <c r="G30" s="366"/>
      <c r="H30" s="77">
        <f t="shared" si="1"/>
      </c>
      <c r="I30" s="307">
        <f t="shared" si="2"/>
      </c>
      <c r="J30" s="240">
        <f t="shared" si="3"/>
      </c>
      <c r="K30" s="373">
        <f t="shared" si="4"/>
      </c>
      <c r="L30" s="242">
        <f t="shared" si="5"/>
      </c>
      <c r="M30" s="336">
        <f t="shared" si="6"/>
      </c>
    </row>
    <row r="31" spans="1:12" ht="18.75" customHeight="1">
      <c r="A31" s="405" t="s">
        <v>98</v>
      </c>
      <c r="B31" s="405"/>
      <c r="C31" s="405"/>
      <c r="D31" s="81" t="s">
        <v>24</v>
      </c>
      <c r="E31" s="82" t="s">
        <v>57</v>
      </c>
      <c r="F31" s="26"/>
      <c r="G31" s="366">
        <f>SUM(G12:G30)</f>
        <v>0</v>
      </c>
      <c r="H31" s="77">
        <f>SUM(H12:H30)</f>
        <v>0</v>
      </c>
      <c r="I31" s="307"/>
      <c r="J31" s="243"/>
      <c r="K31" s="373">
        <f>SUM(K12:K30)</f>
        <v>0</v>
      </c>
      <c r="L31" s="242">
        <f>SUM(L12:L30)</f>
        <v>0</v>
      </c>
    </row>
    <row r="32" spans="1:12" ht="6" customHeight="1">
      <c r="A32" s="405"/>
      <c r="B32" s="405"/>
      <c r="C32" s="405"/>
      <c r="I32" s="307"/>
      <c r="J32" s="244"/>
      <c r="L32" s="245"/>
    </row>
    <row r="33" spans="1:12" ht="18.75" customHeight="1">
      <c r="A33" s="405"/>
      <c r="B33" s="405"/>
      <c r="C33" s="405"/>
      <c r="D33" s="81" t="s">
        <v>24</v>
      </c>
      <c r="E33" s="82" t="s">
        <v>59</v>
      </c>
      <c r="F33" s="26"/>
      <c r="G33" s="367"/>
      <c r="H33" s="77">
        <f>IF(OR(H8="spesa tra i terzi",H8=""),H31,H31+H8)</f>
        <v>0</v>
      </c>
      <c r="I33" s="307"/>
      <c r="J33" s="243"/>
      <c r="K33" s="375"/>
      <c r="L33" s="242">
        <f>IF(L8="",L31,L31+L8)</f>
        <v>0</v>
      </c>
    </row>
    <row r="35" ht="10.5">
      <c r="I35" s="307"/>
    </row>
  </sheetData>
  <sheetProtection password="CB83" sheet="1" objects="1" scenarios="1" formatRows="0"/>
  <mergeCells count="3">
    <mergeCell ref="B4:C4"/>
    <mergeCell ref="A31:C33"/>
    <mergeCell ref="J4:L4"/>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13.xml><?xml version="1.0" encoding="utf-8"?>
<worksheet xmlns="http://schemas.openxmlformats.org/spreadsheetml/2006/main" xmlns:r="http://schemas.openxmlformats.org/officeDocument/2006/relationships">
  <sheetPr codeName="Foglio5">
    <tabColor indexed="44"/>
  </sheetPr>
  <dimension ref="A1:X186"/>
  <sheetViews>
    <sheetView workbookViewId="0" topLeftCell="A1">
      <pane xSplit="2" ySplit="5" topLeftCell="C6" activePane="bottomRight" state="frozen"/>
      <selection pane="topLeft" activeCell="A4" sqref="A4:E4"/>
      <selection pane="topRight" activeCell="A4" sqref="A4:E4"/>
      <selection pane="bottomLeft" activeCell="A4" sqref="A4:E4"/>
      <selection pane="bottomRight" activeCell="A1" sqref="A1:A16384"/>
    </sheetView>
  </sheetViews>
  <sheetFormatPr defaultColWidth="9.140625" defaultRowHeight="12.75"/>
  <cols>
    <col min="1" max="1" width="4.57421875" style="389" bestFit="1" customWidth="1"/>
    <col min="2" max="2" width="10.7109375" style="354" customWidth="1"/>
    <col min="3" max="3" width="3.7109375" style="360" customWidth="1"/>
    <col min="4" max="16384" width="3.7109375" style="361" customWidth="1"/>
  </cols>
  <sheetData>
    <row r="1" spans="1:24" s="350" customFormat="1" ht="23.25" customHeight="1">
      <c r="A1" s="391"/>
      <c r="B1" s="347" t="s">
        <v>99</v>
      </c>
      <c r="C1" s="348"/>
      <c r="D1" s="349"/>
      <c r="E1" s="349"/>
      <c r="G1" s="351"/>
      <c r="X1" s="221" t="s">
        <v>21</v>
      </c>
    </row>
    <row r="2" spans="1:24" s="350" customFormat="1" ht="17.25" customHeight="1">
      <c r="A2" s="387" t="str">
        <f>[0]!pswattiva</f>
        <v>.</v>
      </c>
      <c r="B2" s="352"/>
      <c r="C2" s="348"/>
      <c r="D2" s="349"/>
      <c r="E2" s="349"/>
      <c r="G2" s="351"/>
      <c r="X2" s="222" t="s">
        <v>22</v>
      </c>
    </row>
    <row r="3" spans="1:24" s="350" customFormat="1" ht="27.75" customHeight="1">
      <c r="A3" s="392"/>
      <c r="B3" s="353"/>
      <c r="D3" s="351"/>
      <c r="E3" s="351"/>
      <c r="G3" s="351"/>
      <c r="X3" s="223" t="str">
        <f>"rendicontazione "&amp;IF(riepilogo!scelta="R","Sviluppo",IF(riepilogo!scelta="I","Innovazione organizzazione",""))&amp;" - diario ricercatori"</f>
        <v>rendicontazione  - diario ricercatori</v>
      </c>
    </row>
    <row r="4" spans="1:3" s="354" customFormat="1" ht="9">
      <c r="A4" s="389"/>
      <c r="B4" s="354" t="s">
        <v>51</v>
      </c>
      <c r="C4" s="355"/>
    </row>
    <row r="5" spans="1:3" s="358" customFormat="1" ht="9">
      <c r="A5" s="390"/>
      <c r="B5" s="356"/>
      <c r="C5" s="357"/>
    </row>
    <row r="6" ht="9">
      <c r="B6" s="359"/>
    </row>
    <row r="13" ht="9">
      <c r="B13" s="359"/>
    </row>
    <row r="20" ht="9">
      <c r="B20" s="359"/>
    </row>
    <row r="27" ht="9">
      <c r="B27" s="359"/>
    </row>
    <row r="34" ht="9">
      <c r="B34" s="359"/>
    </row>
    <row r="39" ht="9">
      <c r="B39" s="359"/>
    </row>
    <row r="46" ht="9">
      <c r="B46" s="359"/>
    </row>
    <row r="53" ht="9">
      <c r="B53" s="359"/>
    </row>
    <row r="60" ht="9">
      <c r="B60" s="359"/>
    </row>
    <row r="67" ht="9">
      <c r="B67" s="359"/>
    </row>
    <row r="74" ht="9">
      <c r="B74" s="359"/>
    </row>
    <row r="81" ht="9">
      <c r="B81" s="359"/>
    </row>
    <row r="88" ht="9">
      <c r="B88" s="359"/>
    </row>
    <row r="95" ht="9">
      <c r="B95" s="359"/>
    </row>
    <row r="102" ht="9">
      <c r="B102" s="359"/>
    </row>
    <row r="109" ht="9">
      <c r="B109" s="359"/>
    </row>
    <row r="116" ht="9">
      <c r="B116" s="359"/>
    </row>
    <row r="123" ht="9">
      <c r="B123" s="359"/>
    </row>
    <row r="130" ht="9">
      <c r="B130" s="359"/>
    </row>
    <row r="137" ht="9">
      <c r="B137" s="359"/>
    </row>
    <row r="144" ht="9">
      <c r="B144" s="359"/>
    </row>
    <row r="151" ht="9">
      <c r="B151" s="359"/>
    </row>
    <row r="158" ht="9">
      <c r="B158" s="359"/>
    </row>
    <row r="165" ht="9">
      <c r="B165" s="359"/>
    </row>
    <row r="172" ht="9">
      <c r="B172" s="359"/>
    </row>
    <row r="179" ht="9">
      <c r="B179" s="359"/>
    </row>
    <row r="186" ht="9">
      <c r="B186" s="359"/>
    </row>
  </sheetData>
  <sheetProtection password="CB83" sheet="1" objects="1" scenarios="1"/>
  <printOptions/>
  <pageMargins left="0.3937007874015748" right="0.3937007874015748" top="0.3937007874015748" bottom="1.1023622047244095" header="0.31496062992125984" footer="0.3937007874015748"/>
  <pageSetup horizontalDpi="300" verticalDpi="300" orientation="portrait" paperSize="9" r:id="rId1"/>
  <headerFooter alignWithMargins="0">
    <oddFooter>&amp;C&amp;"Verdana,Normale"&amp;8___________________________                    ___________________________
 firma  responsabile ricerca                              firma legale rappresentante
&amp;R&amp;"Verdana,Normale"&amp;8&amp;P</oddFooter>
  </headerFooter>
</worksheet>
</file>

<file path=xl/worksheets/sheet14.xml><?xml version="1.0" encoding="utf-8"?>
<worksheet xmlns="http://schemas.openxmlformats.org/spreadsheetml/2006/main" xmlns:r="http://schemas.openxmlformats.org/officeDocument/2006/relationships">
  <sheetPr codeName="Foglio24">
    <tabColor indexed="27"/>
  </sheetPr>
  <dimension ref="A1:J36"/>
  <sheetViews>
    <sheetView workbookViewId="0" topLeftCell="A4">
      <selection activeCell="H4" sqref="H1:H16384"/>
    </sheetView>
  </sheetViews>
  <sheetFormatPr defaultColWidth="9.140625" defaultRowHeight="12.75"/>
  <cols>
    <col min="1" max="1" width="2.421875" style="59" bestFit="1" customWidth="1"/>
    <col min="2" max="2" width="42.57421875" style="64" customWidth="1"/>
    <col min="3" max="3" width="8.421875" style="116" bestFit="1" customWidth="1"/>
    <col min="4" max="4" width="8.421875" style="69" bestFit="1" customWidth="1"/>
    <col min="5" max="5" width="8.421875" style="97" customWidth="1"/>
    <col min="6" max="7" width="13.28125" style="117" customWidth="1"/>
    <col min="8" max="8" width="8.57421875" style="248" bestFit="1" customWidth="1"/>
    <col min="9" max="10" width="13.28125" style="257" customWidth="1"/>
    <col min="11" max="16384" width="9.140625" style="64" customWidth="1"/>
  </cols>
  <sheetData>
    <row r="1" spans="1:10" s="52" customFormat="1" ht="23.25" customHeight="1">
      <c r="A1" s="48"/>
      <c r="B1" s="198" t="s">
        <v>100</v>
      </c>
      <c r="C1" s="85"/>
      <c r="D1" s="49"/>
      <c r="E1" s="86"/>
      <c r="F1" s="50"/>
      <c r="G1" s="51" t="s">
        <v>21</v>
      </c>
      <c r="H1" s="248"/>
      <c r="I1" s="259"/>
      <c r="J1" s="251"/>
    </row>
    <row r="2" spans="1:10" s="56" customFormat="1" ht="17.25" customHeight="1">
      <c r="A2" s="48"/>
      <c r="B2" s="84"/>
      <c r="C2" s="87"/>
      <c r="D2" s="53"/>
      <c r="E2" s="88"/>
      <c r="F2" s="54"/>
      <c r="G2" s="55" t="s">
        <v>22</v>
      </c>
      <c r="H2" s="248"/>
      <c r="I2" s="260"/>
      <c r="J2" s="252"/>
    </row>
    <row r="3" spans="1:10" s="56" customFormat="1" ht="24" customHeight="1">
      <c r="A3" s="48"/>
      <c r="B3" s="84"/>
      <c r="C3" s="89"/>
      <c r="D3" s="57"/>
      <c r="E3" s="88"/>
      <c r="F3" s="54"/>
      <c r="G3" s="145" t="str">
        <f>"rendicontazione "&amp;IF(riepilogo!scelta="R","Sviluppo",IF(riepilogo!scelta="I","Innovazione organizzazione",""))&amp;" - elenco b)"</f>
        <v>rendicontazione  - elenco b)</v>
      </c>
      <c r="H3" s="248"/>
      <c r="I3" s="260"/>
      <c r="J3" s="253"/>
    </row>
    <row r="4" spans="2:10" ht="27" customHeight="1">
      <c r="B4" s="90" t="s">
        <v>15</v>
      </c>
      <c r="C4" s="91"/>
      <c r="D4" s="92"/>
      <c r="E4" s="48"/>
      <c r="F4" s="93"/>
      <c r="G4" s="94"/>
      <c r="I4" s="406" t="s">
        <v>105</v>
      </c>
      <c r="J4" s="412"/>
    </row>
    <row r="5" spans="2:10" ht="11.25" customHeight="1">
      <c r="B5" s="95" t="s">
        <v>70</v>
      </c>
      <c r="C5" s="96"/>
      <c r="D5" s="96"/>
      <c r="F5" s="98" t="str">
        <f>"data inizio attività "&amp;IF(riepilogo!scelta="R","Sviluppo",IF(riepilogo!scelta="I","Innovazione organizzazione",""))&amp;":"</f>
        <v>data inizio attività :</v>
      </c>
      <c r="G5" s="99">
        <f>IF(datainiziosviluppo="","",datainiziosviluppo)</f>
      </c>
      <c r="I5" s="237"/>
      <c r="J5" s="236"/>
    </row>
    <row r="6" spans="2:10" ht="11.25" customHeight="1">
      <c r="B6" s="96"/>
      <c r="C6" s="100"/>
      <c r="D6" s="100"/>
      <c r="F6" s="98" t="str">
        <f>"data fine attività "&amp;IF(riepilogo!scelta="R","Sviluppo",IF(riepilogo!scelta="I","Innovazione organizzazione",""))&amp;":"</f>
        <v>data fine attività :</v>
      </c>
      <c r="G6" s="99">
        <f>IF(datafinesviluppo="","",datafinesviluppo)</f>
      </c>
      <c r="I6" s="237"/>
      <c r="J6" s="236"/>
    </row>
    <row r="7" spans="2:10" ht="11.25" customHeight="1">
      <c r="B7" s="96"/>
      <c r="C7" s="100"/>
      <c r="D7" s="100"/>
      <c r="F7" s="98"/>
      <c r="G7" s="99"/>
      <c r="I7" s="64"/>
      <c r="J7" s="64"/>
    </row>
    <row r="8" spans="2:10" ht="33" customHeight="1">
      <c r="B8" s="413" t="str">
        <f>"entro la percentuale massima (20% o 40%) delle spese per il personale di ricerca (pari a € "&amp;totalepersonale2&amp;") prevista dalla modalità di rendicontazione scelta in fase di domanda"</f>
        <v>entro la percentuale massima (20% o 40%) delle spese per il personale di ricerca (pari a € 0) prevista dalla modalità di rendicontazione scelta in fase di domanda</v>
      </c>
      <c r="C8" s="413"/>
      <c r="D8" s="413"/>
      <c r="E8" s="413"/>
      <c r="F8" s="413"/>
      <c r="G8" s="413"/>
      <c r="I8" s="64"/>
      <c r="J8" s="64"/>
    </row>
    <row r="9" spans="1:10" ht="21.75" customHeight="1">
      <c r="A9" s="71"/>
      <c r="B9" s="410" t="s">
        <v>67</v>
      </c>
      <c r="C9" s="410"/>
      <c r="D9" s="410"/>
      <c r="E9" s="411"/>
      <c r="F9" s="101" t="s">
        <v>81</v>
      </c>
      <c r="G9" s="102" t="s">
        <v>71</v>
      </c>
      <c r="I9" s="263" t="s">
        <v>81</v>
      </c>
      <c r="J9" s="254" t="s">
        <v>71</v>
      </c>
    </row>
    <row r="10" spans="1:10" s="79" customFormat="1" ht="18.75" customHeight="1">
      <c r="A10" s="103"/>
      <c r="B10" s="410"/>
      <c r="C10" s="410"/>
      <c r="D10" s="410"/>
      <c r="E10" s="411"/>
      <c r="F10" s="121"/>
      <c r="G10" s="78">
        <f>IF(percentuale2="","",IF(percentuale2&gt;20%,"% max 20%!",ROUND(totalepersonale2*percentuale2,2)))</f>
      </c>
      <c r="H10" s="249"/>
      <c r="I10" s="267">
        <f>percentuale</f>
        <v>0</v>
      </c>
      <c r="J10" s="241">
        <f>IF(I10=0,"",IF(I10&gt;20%,"% max 20%!",ROUND('a2)ricercatori'!L33*I10,2)))</f>
      </c>
    </row>
    <row r="11" spans="1:10" s="79" customFormat="1" ht="19.5" customHeight="1">
      <c r="A11" s="103"/>
      <c r="B11" s="104" t="s">
        <v>48</v>
      </c>
      <c r="C11" s="105">
        <f>IF(AND(G10&lt;&gt;"",generalidettaglio&lt;&gt;0),"ATTENZIONE sono state selezionate entrambe le alternative","")</f>
      </c>
      <c r="D11" s="106"/>
      <c r="E11" s="107"/>
      <c r="F11" s="107"/>
      <c r="H11" s="249"/>
      <c r="I11" s="264"/>
      <c r="J11" s="255"/>
    </row>
    <row r="12" spans="1:10" ht="36" customHeight="1">
      <c r="A12" s="71"/>
      <c r="B12" s="409" t="s">
        <v>68</v>
      </c>
      <c r="C12" s="409"/>
      <c r="D12" s="409"/>
      <c r="E12" s="409"/>
      <c r="F12" s="409"/>
      <c r="G12" s="409"/>
      <c r="I12" s="246"/>
      <c r="J12" s="247"/>
    </row>
    <row r="13" spans="1:10" ht="23.25" customHeight="1">
      <c r="A13" s="71"/>
      <c r="B13" s="108" t="s">
        <v>80</v>
      </c>
      <c r="C13" s="109" t="s">
        <v>46</v>
      </c>
      <c r="D13" s="74" t="s">
        <v>47</v>
      </c>
      <c r="E13" s="74" t="s">
        <v>82</v>
      </c>
      <c r="F13" s="102" t="s">
        <v>74</v>
      </c>
      <c r="G13" s="102" t="s">
        <v>71</v>
      </c>
      <c r="I13" s="265"/>
      <c r="J13" s="254" t="s">
        <v>71</v>
      </c>
    </row>
    <row r="14" spans="1:10" ht="18.75" customHeight="1">
      <c r="A14" s="71">
        <v>1</v>
      </c>
      <c r="B14" s="22"/>
      <c r="C14" s="42"/>
      <c r="D14" s="34"/>
      <c r="E14" s="34"/>
      <c r="F14" s="37"/>
      <c r="G14" s="122"/>
      <c r="H14" s="248">
        <f aca="true" t="shared" si="0" ref="H14:H33">IF(D14="","",IF(OR(D14&lt;datainiziosviluppo,D14&gt;datafinesviluppo),"fuori periodo",""))</f>
      </c>
      <c r="I14" s="266"/>
      <c r="J14" s="241">
        <f aca="true" t="shared" si="1" ref="J14:J33">G14</f>
        <v>0</v>
      </c>
    </row>
    <row r="15" spans="1:10" ht="18.75" customHeight="1">
      <c r="A15" s="71">
        <v>2</v>
      </c>
      <c r="B15" s="22"/>
      <c r="C15" s="42"/>
      <c r="D15" s="34"/>
      <c r="E15" s="25"/>
      <c r="F15" s="37"/>
      <c r="G15" s="37"/>
      <c r="H15" s="248">
        <f t="shared" si="0"/>
      </c>
      <c r="I15" s="256"/>
      <c r="J15" s="241">
        <f t="shared" si="1"/>
        <v>0</v>
      </c>
    </row>
    <row r="16" spans="1:10" ht="18.75" customHeight="1">
      <c r="A16" s="71">
        <v>3</v>
      </c>
      <c r="B16" s="22"/>
      <c r="C16" s="42"/>
      <c r="D16" s="34"/>
      <c r="E16" s="25"/>
      <c r="F16" s="37"/>
      <c r="G16" s="122"/>
      <c r="H16" s="248">
        <f t="shared" si="0"/>
      </c>
      <c r="I16" s="256"/>
      <c r="J16" s="241">
        <f t="shared" si="1"/>
        <v>0</v>
      </c>
    </row>
    <row r="17" spans="1:10" ht="18.75" customHeight="1">
      <c r="A17" s="71">
        <v>4</v>
      </c>
      <c r="B17" s="22"/>
      <c r="C17" s="42"/>
      <c r="D17" s="34"/>
      <c r="E17" s="25"/>
      <c r="F17" s="37"/>
      <c r="G17" s="122"/>
      <c r="H17" s="248">
        <f t="shared" si="0"/>
      </c>
      <c r="I17" s="256"/>
      <c r="J17" s="241">
        <f t="shared" si="1"/>
        <v>0</v>
      </c>
    </row>
    <row r="18" spans="1:10" ht="18.75" customHeight="1">
      <c r="A18" s="71">
        <v>5</v>
      </c>
      <c r="B18" s="22"/>
      <c r="C18" s="42"/>
      <c r="D18" s="34"/>
      <c r="E18" s="25"/>
      <c r="F18" s="37"/>
      <c r="G18" s="122"/>
      <c r="H18" s="248">
        <f t="shared" si="0"/>
      </c>
      <c r="I18" s="256"/>
      <c r="J18" s="241">
        <f t="shared" si="1"/>
        <v>0</v>
      </c>
    </row>
    <row r="19" spans="1:10" ht="18.75" customHeight="1">
      <c r="A19" s="71">
        <v>6</v>
      </c>
      <c r="B19" s="22"/>
      <c r="C19" s="42"/>
      <c r="D19" s="34"/>
      <c r="E19" s="25"/>
      <c r="F19" s="37"/>
      <c r="G19" s="122"/>
      <c r="H19" s="248">
        <f t="shared" si="0"/>
      </c>
      <c r="I19" s="256"/>
      <c r="J19" s="241">
        <f t="shared" si="1"/>
        <v>0</v>
      </c>
    </row>
    <row r="20" spans="1:10" ht="18.75" customHeight="1">
      <c r="A20" s="71">
        <v>7</v>
      </c>
      <c r="B20" s="22"/>
      <c r="C20" s="42"/>
      <c r="D20" s="34"/>
      <c r="E20" s="25"/>
      <c r="F20" s="37"/>
      <c r="G20" s="122"/>
      <c r="H20" s="248">
        <f t="shared" si="0"/>
      </c>
      <c r="I20" s="256"/>
      <c r="J20" s="241">
        <f t="shared" si="1"/>
        <v>0</v>
      </c>
    </row>
    <row r="21" spans="1:10" ht="18.75" customHeight="1">
      <c r="A21" s="71">
        <v>8</v>
      </c>
      <c r="B21" s="22"/>
      <c r="C21" s="42"/>
      <c r="D21" s="34"/>
      <c r="E21" s="25"/>
      <c r="F21" s="37"/>
      <c r="G21" s="122"/>
      <c r="H21" s="248">
        <f t="shared" si="0"/>
      </c>
      <c r="I21" s="256"/>
      <c r="J21" s="241">
        <f t="shared" si="1"/>
        <v>0</v>
      </c>
    </row>
    <row r="22" spans="1:10" ht="18.75" customHeight="1">
      <c r="A22" s="71">
        <v>9</v>
      </c>
      <c r="B22" s="22"/>
      <c r="C22" s="42"/>
      <c r="D22" s="34"/>
      <c r="E22" s="25"/>
      <c r="F22" s="37"/>
      <c r="G22" s="122"/>
      <c r="H22" s="248">
        <f t="shared" si="0"/>
      </c>
      <c r="I22" s="256"/>
      <c r="J22" s="241">
        <f t="shared" si="1"/>
        <v>0</v>
      </c>
    </row>
    <row r="23" spans="1:10" ht="18.75" customHeight="1">
      <c r="A23" s="71">
        <v>10</v>
      </c>
      <c r="B23" s="22"/>
      <c r="C23" s="42"/>
      <c r="D23" s="34"/>
      <c r="E23" s="25"/>
      <c r="F23" s="37"/>
      <c r="G23" s="122"/>
      <c r="H23" s="248">
        <f t="shared" si="0"/>
      </c>
      <c r="I23" s="256"/>
      <c r="J23" s="241">
        <f t="shared" si="1"/>
        <v>0</v>
      </c>
    </row>
    <row r="24" spans="1:10" ht="18.75" customHeight="1">
      <c r="A24" s="71">
        <v>11</v>
      </c>
      <c r="B24" s="22"/>
      <c r="C24" s="42"/>
      <c r="D24" s="34"/>
      <c r="E24" s="25"/>
      <c r="F24" s="37"/>
      <c r="G24" s="122"/>
      <c r="H24" s="248">
        <f t="shared" si="0"/>
      </c>
      <c r="I24" s="256"/>
      <c r="J24" s="241">
        <f t="shared" si="1"/>
        <v>0</v>
      </c>
    </row>
    <row r="25" spans="1:10" ht="18.75" customHeight="1">
      <c r="A25" s="71">
        <v>12</v>
      </c>
      <c r="B25" s="22"/>
      <c r="C25" s="42"/>
      <c r="D25" s="34"/>
      <c r="E25" s="25"/>
      <c r="F25" s="37"/>
      <c r="G25" s="122"/>
      <c r="H25" s="248">
        <f t="shared" si="0"/>
      </c>
      <c r="I25" s="256"/>
      <c r="J25" s="241">
        <f t="shared" si="1"/>
        <v>0</v>
      </c>
    </row>
    <row r="26" spans="1:10" ht="18.75" customHeight="1">
      <c r="A26" s="71">
        <v>13</v>
      </c>
      <c r="B26" s="22"/>
      <c r="C26" s="42"/>
      <c r="D26" s="34"/>
      <c r="E26" s="25"/>
      <c r="F26" s="37"/>
      <c r="G26" s="122"/>
      <c r="H26" s="248">
        <f t="shared" si="0"/>
      </c>
      <c r="I26" s="256"/>
      <c r="J26" s="241">
        <f t="shared" si="1"/>
        <v>0</v>
      </c>
    </row>
    <row r="27" spans="1:10" ht="18.75" customHeight="1">
      <c r="A27" s="71">
        <v>14</v>
      </c>
      <c r="B27" s="22"/>
      <c r="C27" s="42"/>
      <c r="D27" s="34"/>
      <c r="E27" s="25"/>
      <c r="F27" s="37"/>
      <c r="G27" s="122"/>
      <c r="H27" s="248">
        <f t="shared" si="0"/>
      </c>
      <c r="I27" s="256"/>
      <c r="J27" s="241">
        <f t="shared" si="1"/>
        <v>0</v>
      </c>
    </row>
    <row r="28" spans="1:10" ht="18.75" customHeight="1">
      <c r="A28" s="71">
        <v>15</v>
      </c>
      <c r="B28" s="22"/>
      <c r="C28" s="42"/>
      <c r="D28" s="34"/>
      <c r="E28" s="25"/>
      <c r="F28" s="37"/>
      <c r="G28" s="122"/>
      <c r="H28" s="248">
        <f t="shared" si="0"/>
      </c>
      <c r="I28" s="256"/>
      <c r="J28" s="241">
        <f t="shared" si="1"/>
        <v>0</v>
      </c>
    </row>
    <row r="29" spans="1:10" ht="18.75" customHeight="1">
      <c r="A29" s="71">
        <v>16</v>
      </c>
      <c r="B29" s="22"/>
      <c r="C29" s="42"/>
      <c r="D29" s="34"/>
      <c r="E29" s="25"/>
      <c r="F29" s="37"/>
      <c r="G29" s="122"/>
      <c r="H29" s="248">
        <f t="shared" si="0"/>
      </c>
      <c r="I29" s="256"/>
      <c r="J29" s="241">
        <f t="shared" si="1"/>
        <v>0</v>
      </c>
    </row>
    <row r="30" spans="1:10" ht="18.75" customHeight="1">
      <c r="A30" s="71">
        <v>17</v>
      </c>
      <c r="B30" s="22"/>
      <c r="C30" s="42"/>
      <c r="D30" s="34"/>
      <c r="E30" s="25"/>
      <c r="F30" s="37"/>
      <c r="G30" s="122"/>
      <c r="H30" s="248">
        <f t="shared" si="0"/>
      </c>
      <c r="I30" s="256"/>
      <c r="J30" s="241">
        <f t="shared" si="1"/>
        <v>0</v>
      </c>
    </row>
    <row r="31" spans="1:10" ht="18.75" customHeight="1">
      <c r="A31" s="71">
        <v>18</v>
      </c>
      <c r="B31" s="22"/>
      <c r="C31" s="42"/>
      <c r="D31" s="34"/>
      <c r="E31" s="25"/>
      <c r="F31" s="37"/>
      <c r="G31" s="122"/>
      <c r="H31" s="248">
        <f t="shared" si="0"/>
      </c>
      <c r="I31" s="256"/>
      <c r="J31" s="241">
        <f t="shared" si="1"/>
        <v>0</v>
      </c>
    </row>
    <row r="32" spans="1:10" ht="18.75" customHeight="1">
      <c r="A32" s="71">
        <v>19</v>
      </c>
      <c r="B32" s="22"/>
      <c r="C32" s="42"/>
      <c r="D32" s="34"/>
      <c r="E32" s="25"/>
      <c r="F32" s="37"/>
      <c r="G32" s="122"/>
      <c r="H32" s="248">
        <f t="shared" si="0"/>
      </c>
      <c r="I32" s="256"/>
      <c r="J32" s="241">
        <f t="shared" si="1"/>
        <v>0</v>
      </c>
    </row>
    <row r="33" spans="1:10" ht="18.75" customHeight="1">
      <c r="A33" s="71" t="s">
        <v>39</v>
      </c>
      <c r="B33" s="224" t="s">
        <v>104</v>
      </c>
      <c r="C33" s="42"/>
      <c r="D33" s="34"/>
      <c r="E33" s="25"/>
      <c r="F33" s="37"/>
      <c r="G33" s="122"/>
      <c r="H33" s="248">
        <f t="shared" si="0"/>
      </c>
      <c r="I33" s="256"/>
      <c r="J33" s="241">
        <f t="shared" si="1"/>
        <v>0</v>
      </c>
    </row>
    <row r="34" spans="1:10" s="114" customFormat="1" ht="18.75" customHeight="1">
      <c r="A34" s="71"/>
      <c r="B34" s="120" t="s">
        <v>83</v>
      </c>
      <c r="C34" s="110"/>
      <c r="D34" s="111"/>
      <c r="E34" s="112"/>
      <c r="F34" s="113" t="s">
        <v>64</v>
      </c>
      <c r="G34" s="77">
        <f>SUM(G14:G33)</f>
        <v>0</v>
      </c>
      <c r="H34" s="250"/>
      <c r="I34" s="261"/>
      <c r="J34" s="242">
        <f>SUM(J14:J33)</f>
        <v>0</v>
      </c>
    </row>
    <row r="35" spans="1:10" s="114" customFormat="1" ht="6" customHeight="1">
      <c r="A35" s="71"/>
      <c r="B35" s="115"/>
      <c r="C35" s="116"/>
      <c r="D35" s="69"/>
      <c r="E35" s="97"/>
      <c r="F35" s="117"/>
      <c r="G35" s="117"/>
      <c r="H35" s="250"/>
      <c r="I35" s="257"/>
      <c r="J35" s="257"/>
    </row>
    <row r="36" spans="1:10" s="114" customFormat="1" ht="18.75" customHeight="1">
      <c r="A36" s="71"/>
      <c r="C36" s="116"/>
      <c r="D36" s="69"/>
      <c r="E36" s="97"/>
      <c r="F36" s="118" t="s">
        <v>53</v>
      </c>
      <c r="G36" s="119">
        <f>IF(percentuale2&lt;&gt;"","vedi forfait",IF(generalidettaglio2&gt;totalepersonale2*40/100,totalepersonale2*40/100,generalidettaglio2))</f>
        <v>0</v>
      </c>
      <c r="H36" s="250"/>
      <c r="I36" s="262"/>
      <c r="J36" s="258">
        <f>IF(I10&lt;&gt;0,"vedi forfait",IF(J34&gt;'a2)ricercatori'!L33*40/100,'a2)ricercatori'!L33*40/100,J34))</f>
        <v>0</v>
      </c>
    </row>
  </sheetData>
  <sheetProtection password="CB83" sheet="1" objects="1" scenarios="1" formatRows="0"/>
  <mergeCells count="4">
    <mergeCell ref="B12:G12"/>
    <mergeCell ref="B9:E10"/>
    <mergeCell ref="I4:J4"/>
    <mergeCell ref="B8:G8"/>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15.xml><?xml version="1.0" encoding="utf-8"?>
<worksheet xmlns="http://schemas.openxmlformats.org/spreadsheetml/2006/main" xmlns:r="http://schemas.openxmlformats.org/officeDocument/2006/relationships">
  <sheetPr codeName="Foglio29">
    <tabColor indexed="27"/>
  </sheetPr>
  <dimension ref="A1:M37"/>
  <sheetViews>
    <sheetView workbookViewId="0" topLeftCell="A4">
      <selection activeCell="G4" sqref="G1:G16384"/>
    </sheetView>
  </sheetViews>
  <sheetFormatPr defaultColWidth="9.140625" defaultRowHeight="12.75"/>
  <cols>
    <col min="1" max="1" width="3.7109375" style="59" customWidth="1"/>
    <col min="2" max="2" width="23.140625" style="64" customWidth="1"/>
    <col min="3" max="3" width="21.421875" style="10" customWidth="1"/>
    <col min="4" max="5" width="9.421875" style="69" customWidth="1"/>
    <col min="6" max="6" width="7.00390625" style="35" bestFit="1" customWidth="1"/>
    <col min="7" max="7" width="7.140625" style="116" customWidth="1"/>
    <col min="8" max="8" width="15.28125" style="83" customWidth="1"/>
    <col min="9" max="9" width="7.140625" style="321" customWidth="1"/>
    <col min="10" max="10" width="7.7109375" style="247" customWidth="1"/>
    <col min="11" max="11" width="7.140625" style="374" customWidth="1"/>
    <col min="12" max="12" width="13.421875" style="247" bestFit="1" customWidth="1"/>
    <col min="13" max="13" width="7.00390625" style="340" customWidth="1"/>
    <col min="14" max="16384" width="9.140625" style="64" customWidth="1"/>
  </cols>
  <sheetData>
    <row r="1" spans="1:13" s="142" customFormat="1" ht="23.25" customHeight="1">
      <c r="A1" s="209" t="s">
        <v>112</v>
      </c>
      <c r="B1" s="190" t="s">
        <v>100</v>
      </c>
      <c r="C1" s="207"/>
      <c r="D1" s="207"/>
      <c r="E1" s="207"/>
      <c r="F1" s="207"/>
      <c r="G1" s="51"/>
      <c r="H1" s="51" t="s">
        <v>21</v>
      </c>
      <c r="I1" s="342"/>
      <c r="J1" s="233"/>
      <c r="K1" s="368"/>
      <c r="L1" s="233"/>
      <c r="M1" s="337"/>
    </row>
    <row r="2" spans="1:13" s="144" customFormat="1" ht="17.25" customHeight="1">
      <c r="A2" s="209"/>
      <c r="B2" s="206"/>
      <c r="C2" s="206"/>
      <c r="D2" s="206"/>
      <c r="E2" s="206"/>
      <c r="F2" s="206"/>
      <c r="G2" s="55"/>
      <c r="H2" s="55" t="s">
        <v>22</v>
      </c>
      <c r="I2" s="343"/>
      <c r="J2" s="234"/>
      <c r="K2" s="369"/>
      <c r="L2" s="234"/>
      <c r="M2" s="338"/>
    </row>
    <row r="3" spans="1:13" s="145" customFormat="1" ht="17.25" customHeight="1">
      <c r="A3" s="209"/>
      <c r="B3" s="208"/>
      <c r="C3" s="208"/>
      <c r="D3" s="208"/>
      <c r="E3" s="208"/>
      <c r="F3" s="208"/>
      <c r="G3" s="58"/>
      <c r="H3" s="145" t="str">
        <f>"rendicontazione "&amp;IF(riepilogo!scelta="R","Sviluppo",IF(riepilogo!scelta="I","Innovazione organizzazione",""))&amp;" - elenco c)"</f>
        <v>rendicontazione  - elenco c)</v>
      </c>
      <c r="I3" s="344"/>
      <c r="J3" s="235"/>
      <c r="K3" s="370"/>
      <c r="L3" s="235"/>
      <c r="M3" s="339"/>
    </row>
    <row r="4" spans="2:12" ht="27" customHeight="1">
      <c r="B4" s="403" t="s">
        <v>66</v>
      </c>
      <c r="C4" s="403"/>
      <c r="D4" s="403"/>
      <c r="E4" s="403"/>
      <c r="F4" s="123"/>
      <c r="G4" s="98"/>
      <c r="H4" s="124"/>
      <c r="I4" s="318"/>
      <c r="J4" s="406" t="s">
        <v>105</v>
      </c>
      <c r="K4" s="407"/>
      <c r="L4" s="408"/>
    </row>
    <row r="5" spans="2:12" ht="15">
      <c r="B5" s="60"/>
      <c r="C5" s="60"/>
      <c r="D5" s="60"/>
      <c r="E5" s="60"/>
      <c r="F5" s="186" t="str">
        <f>"data inizio attività "&amp;IF(riepilogo!scelta="R","Sviluppo",IF(riepilogo!scelta="I","Innovazione organizzazione",""))&amp;":"</f>
        <v>data inizio attività :</v>
      </c>
      <c r="G5" s="377"/>
      <c r="H5" s="126">
        <f>IF(datainiziosviluppo="","",datainiziosviluppo)</f>
      </c>
      <c r="I5" s="318"/>
      <c r="J5" s="236"/>
      <c r="K5" s="371"/>
      <c r="L5" s="236"/>
    </row>
    <row r="6" spans="1:13" s="132" customFormat="1" ht="27" customHeight="1">
      <c r="A6" s="127"/>
      <c r="B6" s="128"/>
      <c r="C6" s="129"/>
      <c r="D6" s="130"/>
      <c r="E6" s="130"/>
      <c r="F6" s="187" t="str">
        <f>"data fine attività "&amp;IF(riepilogo!scelta="R","Sviluppo",IF(riepilogo!scelta="I","Innovazione organizzazione",""))&amp;":"</f>
        <v>data fine attività :</v>
      </c>
      <c r="G6" s="378"/>
      <c r="H6" s="133">
        <f>IF(datafinesviluppo="","",datafinesviluppo)</f>
      </c>
      <c r="I6" s="345"/>
      <c r="J6" s="236"/>
      <c r="K6" s="371"/>
      <c r="L6" s="236"/>
      <c r="M6" s="341"/>
    </row>
    <row r="7" spans="1:12" ht="22.5">
      <c r="A7" s="71"/>
      <c r="B7" s="72" t="s">
        <v>6</v>
      </c>
      <c r="C7" s="73" t="s">
        <v>56</v>
      </c>
      <c r="D7" s="74" t="s">
        <v>50</v>
      </c>
      <c r="E7" s="74" t="s">
        <v>63</v>
      </c>
      <c r="F7" s="75" t="s">
        <v>52</v>
      </c>
      <c r="G7" s="365" t="s">
        <v>4</v>
      </c>
      <c r="H7" s="76" t="s">
        <v>5</v>
      </c>
      <c r="I7" s="319"/>
      <c r="J7" s="238" t="s">
        <v>106</v>
      </c>
      <c r="K7" s="372" t="s">
        <v>4</v>
      </c>
      <c r="L7" s="239" t="s">
        <v>5</v>
      </c>
    </row>
    <row r="8" spans="1:13" ht="18.75" customHeight="1">
      <c r="A8" s="71">
        <v>1</v>
      </c>
      <c r="B8" s="4"/>
      <c r="C8" s="5"/>
      <c r="D8" s="34"/>
      <c r="E8" s="34"/>
      <c r="F8" s="80">
        <f aca="true" t="shared" si="0" ref="F8:F27">IF(B8&lt;&gt;"",forfaitmanodopera,"")</f>
      </c>
      <c r="G8" s="366"/>
      <c r="H8" s="77">
        <f aca="true" t="shared" si="1" ref="H8:H27">IF(F8&lt;&gt;"",F8*G8,"")</f>
      </c>
      <c r="I8" s="346">
        <f>IF(OR(B8="",G8=""),"",IF(D8="","inizio rapporto?",IF(E8&lt;&gt;"",IF(G8&gt;(MIN(H$6,E8)-MAX(H$5,D8))*2000/365,"oltre 2000 ore/anno",""),IF(G8&gt;(H$6-MAX(H$5,D8))*2000/365,"oltre 2000 ore/anno",""))))</f>
      </c>
      <c r="J8" s="240">
        <f>F8</f>
      </c>
      <c r="K8" s="373">
        <f>IF(G8="","",G8)</f>
      </c>
      <c r="L8" s="242">
        <f>IF(AND(J8&lt;&gt;"",K8&lt;&gt;""),J8*K8,"")</f>
      </c>
      <c r="M8" s="340">
        <f>IF(B8="","",IF(OR(H$4="",H$5=""),"",MIN(H$5,E8)-MAX(H$4,D8)))</f>
      </c>
    </row>
    <row r="9" spans="1:13" ht="18.75" customHeight="1">
      <c r="A9" s="71">
        <v>2</v>
      </c>
      <c r="B9" s="4"/>
      <c r="C9" s="5"/>
      <c r="D9" s="34"/>
      <c r="E9" s="34"/>
      <c r="F9" s="80">
        <f t="shared" si="0"/>
      </c>
      <c r="G9" s="366"/>
      <c r="H9" s="77">
        <f t="shared" si="1"/>
      </c>
      <c r="I9" s="346">
        <f aca="true" t="shared" si="2" ref="I9:I27">IF(OR(B9="",G9=""),"",IF(D9="","inizio rapporto?",IF(E9&lt;&gt;"",IF(G9&gt;(MIN(H$6,E9)-MAX(H$5,D9))*2000/365,"oltre 2000 ore/anno",""),IF(G9&gt;(H$6-MAX(H$5,D9))*2000/365,"oltre 2000 ore/anno",""))))</f>
      </c>
      <c r="J9" s="240">
        <f>F9</f>
      </c>
      <c r="K9" s="373">
        <f>IF(G9="","",G9)</f>
      </c>
      <c r="L9" s="242">
        <f>IF(AND(J9&lt;&gt;"",K9&lt;&gt;""),J9*K9,"")</f>
      </c>
      <c r="M9" s="340">
        <f>IF(B9="","",IF(OR(H$4="",H$5=""),"",MIN(H$5,E9)-MAX(H$4,D9)))</f>
      </c>
    </row>
    <row r="10" spans="1:13" ht="18.75" customHeight="1">
      <c r="A10" s="71">
        <v>3</v>
      </c>
      <c r="B10" s="4"/>
      <c r="C10" s="5"/>
      <c r="D10" s="34"/>
      <c r="E10" s="34"/>
      <c r="F10" s="80">
        <f t="shared" si="0"/>
      </c>
      <c r="G10" s="366"/>
      <c r="H10" s="77">
        <f t="shared" si="1"/>
      </c>
      <c r="I10" s="346">
        <f t="shared" si="2"/>
      </c>
      <c r="J10" s="240">
        <f>F10</f>
      </c>
      <c r="K10" s="373">
        <f>IF(G10="","",G10)</f>
      </c>
      <c r="L10" s="242">
        <f>IF(AND(J10&lt;&gt;"",K10&lt;&gt;""),J10*K10,"")</f>
      </c>
      <c r="M10" s="340">
        <f>IF(B10="","",IF(OR(H$4="",H$5=""),"",MIN(H$5,E10)-MAX(H$4,D10)))</f>
      </c>
    </row>
    <row r="11" spans="1:13" ht="18.75" customHeight="1">
      <c r="A11" s="71">
        <v>4</v>
      </c>
      <c r="B11" s="4"/>
      <c r="C11" s="5"/>
      <c r="D11" s="34"/>
      <c r="E11" s="34"/>
      <c r="F11" s="80">
        <f t="shared" si="0"/>
      </c>
      <c r="G11" s="366"/>
      <c r="H11" s="77">
        <f t="shared" si="1"/>
      </c>
      <c r="I11" s="346">
        <f t="shared" si="2"/>
      </c>
      <c r="J11" s="240">
        <f>F11</f>
      </c>
      <c r="K11" s="373">
        <f>IF(G11="","",G11)</f>
      </c>
      <c r="L11" s="242">
        <f>IF(AND(J11&lt;&gt;"",K11&lt;&gt;""),J11*K11,"")</f>
      </c>
      <c r="M11" s="340">
        <f>IF(B11="","",IF(OR(H$4="",H$5=""),"",MIN(H$5,E11)-MAX(H$4,D11)))</f>
      </c>
    </row>
    <row r="12" spans="1:13" ht="18.75" customHeight="1">
      <c r="A12" s="71">
        <v>5</v>
      </c>
      <c r="B12" s="4"/>
      <c r="C12" s="5"/>
      <c r="D12" s="34"/>
      <c r="E12" s="34"/>
      <c r="F12" s="80">
        <f t="shared" si="0"/>
      </c>
      <c r="G12" s="366"/>
      <c r="H12" s="77">
        <f t="shared" si="1"/>
      </c>
      <c r="I12" s="346">
        <f t="shared" si="2"/>
      </c>
      <c r="J12" s="240">
        <f>F12</f>
      </c>
      <c r="K12" s="373">
        <f>IF(G12="","",G12)</f>
      </c>
      <c r="L12" s="242">
        <f>IF(AND(J12&lt;&gt;"",K12&lt;&gt;""),J12*K12,"")</f>
      </c>
      <c r="M12" s="340">
        <f>IF(B12="","",IF(OR(H$4="",H$5=""),"",MIN(H$5,E12)-MAX(H$4,D12)))</f>
      </c>
    </row>
    <row r="13" spans="1:13" ht="18.75" customHeight="1">
      <c r="A13" s="71">
        <v>6</v>
      </c>
      <c r="B13" s="4"/>
      <c r="C13" s="5"/>
      <c r="D13" s="34"/>
      <c r="E13" s="34"/>
      <c r="F13" s="80">
        <f t="shared" si="0"/>
      </c>
      <c r="G13" s="366"/>
      <c r="H13" s="77">
        <f t="shared" si="1"/>
      </c>
      <c r="I13" s="346">
        <f t="shared" si="2"/>
      </c>
      <c r="J13" s="240">
        <f aca="true" t="shared" si="3" ref="J13:J27">F13</f>
      </c>
      <c r="K13" s="373">
        <f aca="true" t="shared" si="4" ref="K13:K27">IF(G13="","",G13)</f>
      </c>
      <c r="L13" s="242">
        <f aca="true" t="shared" si="5" ref="L13:L27">IF(AND(J13&lt;&gt;"",K13&lt;&gt;""),J13*K13,"")</f>
      </c>
      <c r="M13" s="340">
        <f aca="true" t="shared" si="6" ref="M13:M27">IF(B13="","",IF(OR(H$4="",H$5=""),"",MIN(H$5,E13)-MAX(H$4,D13)))</f>
      </c>
    </row>
    <row r="14" spans="1:13" ht="18.75" customHeight="1">
      <c r="A14" s="71">
        <v>7</v>
      </c>
      <c r="B14" s="4"/>
      <c r="C14" s="5"/>
      <c r="D14" s="34"/>
      <c r="E14" s="34"/>
      <c r="F14" s="80">
        <f t="shared" si="0"/>
      </c>
      <c r="G14" s="366"/>
      <c r="H14" s="77">
        <f t="shared" si="1"/>
      </c>
      <c r="I14" s="346">
        <f t="shared" si="2"/>
      </c>
      <c r="J14" s="240">
        <f t="shared" si="3"/>
      </c>
      <c r="K14" s="373">
        <f t="shared" si="4"/>
      </c>
      <c r="L14" s="242">
        <f t="shared" si="5"/>
      </c>
      <c r="M14" s="340">
        <f t="shared" si="6"/>
      </c>
    </row>
    <row r="15" spans="1:13" ht="18.75" customHeight="1">
      <c r="A15" s="71">
        <v>8</v>
      </c>
      <c r="B15" s="4"/>
      <c r="C15" s="5"/>
      <c r="D15" s="34"/>
      <c r="E15" s="34"/>
      <c r="F15" s="80">
        <f t="shared" si="0"/>
      </c>
      <c r="G15" s="366"/>
      <c r="H15" s="77">
        <f t="shared" si="1"/>
      </c>
      <c r="I15" s="346">
        <f t="shared" si="2"/>
      </c>
      <c r="J15" s="240">
        <f t="shared" si="3"/>
      </c>
      <c r="K15" s="373">
        <f t="shared" si="4"/>
      </c>
      <c r="L15" s="242">
        <f t="shared" si="5"/>
      </c>
      <c r="M15" s="340">
        <f t="shared" si="6"/>
      </c>
    </row>
    <row r="16" spans="1:13" ht="18.75" customHeight="1">
      <c r="A16" s="71">
        <v>9</v>
      </c>
      <c r="B16" s="4"/>
      <c r="C16" s="5"/>
      <c r="D16" s="34"/>
      <c r="E16" s="34"/>
      <c r="F16" s="80">
        <f t="shared" si="0"/>
      </c>
      <c r="G16" s="366"/>
      <c r="H16" s="77">
        <f t="shared" si="1"/>
      </c>
      <c r="I16" s="346">
        <f t="shared" si="2"/>
      </c>
      <c r="J16" s="240">
        <f t="shared" si="3"/>
      </c>
      <c r="K16" s="373">
        <f t="shared" si="4"/>
      </c>
      <c r="L16" s="242">
        <f t="shared" si="5"/>
      </c>
      <c r="M16" s="340">
        <f t="shared" si="6"/>
      </c>
    </row>
    <row r="17" spans="1:13" ht="18.75" customHeight="1">
      <c r="A17" s="71">
        <v>10</v>
      </c>
      <c r="B17" s="4"/>
      <c r="C17" s="5"/>
      <c r="D17" s="34"/>
      <c r="E17" s="34"/>
      <c r="F17" s="80">
        <f t="shared" si="0"/>
      </c>
      <c r="G17" s="366"/>
      <c r="H17" s="77">
        <f t="shared" si="1"/>
      </c>
      <c r="I17" s="346">
        <f t="shared" si="2"/>
      </c>
      <c r="J17" s="240">
        <f t="shared" si="3"/>
      </c>
      <c r="K17" s="373">
        <f t="shared" si="4"/>
      </c>
      <c r="L17" s="242">
        <f t="shared" si="5"/>
      </c>
      <c r="M17" s="340">
        <f t="shared" si="6"/>
      </c>
    </row>
    <row r="18" spans="1:13" ht="18.75" customHeight="1">
      <c r="A18" s="71">
        <v>11</v>
      </c>
      <c r="B18" s="4"/>
      <c r="C18" s="5"/>
      <c r="D18" s="34"/>
      <c r="E18" s="34"/>
      <c r="F18" s="80">
        <f t="shared" si="0"/>
      </c>
      <c r="G18" s="366"/>
      <c r="H18" s="77">
        <f t="shared" si="1"/>
      </c>
      <c r="I18" s="346">
        <f t="shared" si="2"/>
      </c>
      <c r="J18" s="240">
        <f t="shared" si="3"/>
      </c>
      <c r="K18" s="373">
        <f t="shared" si="4"/>
      </c>
      <c r="L18" s="242">
        <f t="shared" si="5"/>
      </c>
      <c r="M18" s="340">
        <f t="shared" si="6"/>
      </c>
    </row>
    <row r="19" spans="1:13" ht="18.75" customHeight="1">
      <c r="A19" s="71">
        <v>12</v>
      </c>
      <c r="B19" s="4"/>
      <c r="C19" s="5"/>
      <c r="D19" s="34"/>
      <c r="E19" s="34"/>
      <c r="F19" s="80">
        <f t="shared" si="0"/>
      </c>
      <c r="G19" s="366"/>
      <c r="H19" s="77">
        <f t="shared" si="1"/>
      </c>
      <c r="I19" s="346">
        <f t="shared" si="2"/>
      </c>
      <c r="J19" s="240">
        <f t="shared" si="3"/>
      </c>
      <c r="K19" s="373">
        <f t="shared" si="4"/>
      </c>
      <c r="L19" s="242">
        <f t="shared" si="5"/>
      </c>
      <c r="M19" s="340">
        <f t="shared" si="6"/>
      </c>
    </row>
    <row r="20" spans="1:13" ht="18.75" customHeight="1">
      <c r="A20" s="71">
        <v>13</v>
      </c>
      <c r="B20" s="4"/>
      <c r="C20" s="5"/>
      <c r="D20" s="34"/>
      <c r="E20" s="34"/>
      <c r="F20" s="80">
        <f t="shared" si="0"/>
      </c>
      <c r="G20" s="366"/>
      <c r="H20" s="77">
        <f t="shared" si="1"/>
      </c>
      <c r="I20" s="346">
        <f t="shared" si="2"/>
      </c>
      <c r="J20" s="240">
        <f t="shared" si="3"/>
      </c>
      <c r="K20" s="373">
        <f t="shared" si="4"/>
      </c>
      <c r="L20" s="242">
        <f t="shared" si="5"/>
      </c>
      <c r="M20" s="340">
        <f t="shared" si="6"/>
      </c>
    </row>
    <row r="21" spans="1:13" ht="18.75" customHeight="1">
      <c r="A21" s="71">
        <v>14</v>
      </c>
      <c r="B21" s="4"/>
      <c r="C21" s="5"/>
      <c r="D21" s="34"/>
      <c r="E21" s="34"/>
      <c r="F21" s="80">
        <f t="shared" si="0"/>
      </c>
      <c r="G21" s="366"/>
      <c r="H21" s="77">
        <f t="shared" si="1"/>
      </c>
      <c r="I21" s="346">
        <f t="shared" si="2"/>
      </c>
      <c r="J21" s="240">
        <f t="shared" si="3"/>
      </c>
      <c r="K21" s="373">
        <f t="shared" si="4"/>
      </c>
      <c r="L21" s="242">
        <f t="shared" si="5"/>
      </c>
      <c r="M21" s="340">
        <f t="shared" si="6"/>
      </c>
    </row>
    <row r="22" spans="1:13" ht="18.75" customHeight="1">
      <c r="A22" s="71">
        <v>15</v>
      </c>
      <c r="B22" s="4"/>
      <c r="C22" s="5"/>
      <c r="D22" s="34"/>
      <c r="E22" s="34"/>
      <c r="F22" s="80">
        <f>IF(B22&lt;&gt;"",forfaitmanodopera,"")</f>
      </c>
      <c r="G22" s="366"/>
      <c r="H22" s="77">
        <f>IF(F22&lt;&gt;"",F22*G22,"")</f>
      </c>
      <c r="I22" s="346">
        <f t="shared" si="2"/>
      </c>
      <c r="J22" s="240">
        <f t="shared" si="3"/>
      </c>
      <c r="K22" s="373">
        <f t="shared" si="4"/>
      </c>
      <c r="L22" s="242">
        <f t="shared" si="5"/>
      </c>
      <c r="M22" s="340">
        <f t="shared" si="6"/>
      </c>
    </row>
    <row r="23" spans="1:13" ht="18.75" customHeight="1">
      <c r="A23" s="71">
        <v>16</v>
      </c>
      <c r="B23" s="4"/>
      <c r="C23" s="5"/>
      <c r="D23" s="34"/>
      <c r="E23" s="34"/>
      <c r="F23" s="80">
        <f>IF(B23&lt;&gt;"",forfaitmanodopera,"")</f>
      </c>
      <c r="G23" s="366"/>
      <c r="H23" s="77">
        <f>IF(F23&lt;&gt;"",F23*G23,"")</f>
      </c>
      <c r="I23" s="346">
        <f t="shared" si="2"/>
      </c>
      <c r="J23" s="240">
        <f t="shared" si="3"/>
      </c>
      <c r="K23" s="373">
        <f t="shared" si="4"/>
      </c>
      <c r="L23" s="242">
        <f t="shared" si="5"/>
      </c>
      <c r="M23" s="340">
        <f t="shared" si="6"/>
      </c>
    </row>
    <row r="24" spans="1:13" ht="18.75" customHeight="1">
      <c r="A24" s="71">
        <v>17</v>
      </c>
      <c r="B24" s="4"/>
      <c r="C24" s="5"/>
      <c r="D24" s="34"/>
      <c r="E24" s="34"/>
      <c r="F24" s="80">
        <f>IF(B24&lt;&gt;"",forfaitmanodopera,"")</f>
      </c>
      <c r="G24" s="366"/>
      <c r="H24" s="77">
        <f>IF(F24&lt;&gt;"",F24*G24,"")</f>
      </c>
      <c r="I24" s="346">
        <f t="shared" si="2"/>
      </c>
      <c r="J24" s="240">
        <f t="shared" si="3"/>
      </c>
      <c r="K24" s="373">
        <f t="shared" si="4"/>
      </c>
      <c r="L24" s="242">
        <f t="shared" si="5"/>
      </c>
      <c r="M24" s="340">
        <f t="shared" si="6"/>
      </c>
    </row>
    <row r="25" spans="1:13" ht="18.75" customHeight="1">
      <c r="A25" s="71">
        <v>18</v>
      </c>
      <c r="B25" s="4"/>
      <c r="C25" s="5"/>
      <c r="D25" s="34"/>
      <c r="E25" s="34"/>
      <c r="F25" s="80">
        <f>IF(B25&lt;&gt;"",forfaitmanodopera,"")</f>
      </c>
      <c r="G25" s="366"/>
      <c r="H25" s="77">
        <f>IF(F25&lt;&gt;"",F25*G25,"")</f>
      </c>
      <c r="I25" s="346">
        <f t="shared" si="2"/>
      </c>
      <c r="J25" s="240">
        <f t="shared" si="3"/>
      </c>
      <c r="K25" s="373">
        <f t="shared" si="4"/>
      </c>
      <c r="L25" s="242">
        <f t="shared" si="5"/>
      </c>
      <c r="M25" s="340">
        <f t="shared" si="6"/>
      </c>
    </row>
    <row r="26" spans="1:13" ht="18.75" customHeight="1">
      <c r="A26" s="71">
        <v>19</v>
      </c>
      <c r="B26" s="4"/>
      <c r="C26" s="5"/>
      <c r="D26" s="34"/>
      <c r="E26" s="34"/>
      <c r="F26" s="80">
        <f t="shared" si="0"/>
      </c>
      <c r="G26" s="366"/>
      <c r="H26" s="77">
        <f t="shared" si="1"/>
      </c>
      <c r="I26" s="346">
        <f t="shared" si="2"/>
      </c>
      <c r="J26" s="240">
        <f t="shared" si="3"/>
      </c>
      <c r="K26" s="373">
        <f t="shared" si="4"/>
      </c>
      <c r="L26" s="242">
        <f t="shared" si="5"/>
      </c>
      <c r="M26" s="340">
        <f t="shared" si="6"/>
      </c>
    </row>
    <row r="27" spans="1:13" ht="18.75" customHeight="1">
      <c r="A27" s="71" t="s">
        <v>39</v>
      </c>
      <c r="B27" s="191"/>
      <c r="C27" s="192"/>
      <c r="D27" s="193"/>
      <c r="E27" s="193"/>
      <c r="F27" s="80">
        <f t="shared" si="0"/>
      </c>
      <c r="G27" s="366"/>
      <c r="H27" s="77">
        <f t="shared" si="1"/>
      </c>
      <c r="I27" s="346">
        <f t="shared" si="2"/>
      </c>
      <c r="J27" s="240">
        <f t="shared" si="3"/>
      </c>
      <c r="K27" s="373">
        <f t="shared" si="4"/>
      </c>
      <c r="L27" s="242">
        <f t="shared" si="5"/>
      </c>
      <c r="M27" s="340">
        <f t="shared" si="6"/>
      </c>
    </row>
    <row r="28" spans="1:12" ht="18.75" customHeight="1">
      <c r="A28" s="71"/>
      <c r="B28" s="414" t="s">
        <v>117</v>
      </c>
      <c r="C28" s="414"/>
      <c r="D28" s="81" t="s">
        <v>24</v>
      </c>
      <c r="E28" s="82" t="s">
        <v>58</v>
      </c>
      <c r="F28" s="26"/>
      <c r="G28" s="366">
        <f>SUM(G8:G27)</f>
        <v>0</v>
      </c>
      <c r="H28" s="77">
        <f>SUM(H8:H27)</f>
        <v>0</v>
      </c>
      <c r="I28" s="346"/>
      <c r="J28" s="243"/>
      <c r="K28" s="373">
        <f>SUM(K8:K27)</f>
        <v>0</v>
      </c>
      <c r="L28" s="242">
        <f>SUM(L8:L27)</f>
        <v>0</v>
      </c>
    </row>
    <row r="29" spans="2:12" ht="10.5">
      <c r="B29" s="48" t="s">
        <v>118</v>
      </c>
      <c r="I29" s="346"/>
      <c r="J29" s="244"/>
      <c r="L29" s="245"/>
    </row>
    <row r="30" spans="9:12" ht="10.5">
      <c r="I30" s="346"/>
      <c r="J30" s="246"/>
      <c r="K30" s="376"/>
      <c r="L30" s="246"/>
    </row>
    <row r="31" ht="10.5">
      <c r="I31" s="346"/>
    </row>
    <row r="32" ht="10.5">
      <c r="I32" s="346"/>
    </row>
    <row r="33" ht="10.5">
      <c r="I33" s="346"/>
    </row>
    <row r="34" ht="10.5">
      <c r="I34" s="346"/>
    </row>
    <row r="36" ht="10.5">
      <c r="I36" s="346"/>
    </row>
    <row r="37" ht="10.5">
      <c r="I37" s="320"/>
    </row>
  </sheetData>
  <sheetProtection password="CB83" sheet="1" objects="1" scenarios="1" formatRows="0"/>
  <mergeCells count="3">
    <mergeCell ref="B28:C28"/>
    <mergeCell ref="B4:E4"/>
    <mergeCell ref="J4:L4"/>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16.xml><?xml version="1.0" encoding="utf-8"?>
<worksheet xmlns="http://schemas.openxmlformats.org/spreadsheetml/2006/main" xmlns:r="http://schemas.openxmlformats.org/officeDocument/2006/relationships">
  <sheetPr codeName="Foglio15">
    <tabColor indexed="44"/>
  </sheetPr>
  <dimension ref="A1:X367"/>
  <sheetViews>
    <sheetView workbookViewId="0" topLeftCell="A1">
      <pane xSplit="2" ySplit="5" topLeftCell="C6" activePane="bottomRight" state="frozen"/>
      <selection pane="topLeft" activeCell="A4" sqref="A4:E4"/>
      <selection pane="topRight" activeCell="A4" sqref="A4:E4"/>
      <selection pane="bottomLeft" activeCell="A4" sqref="A4:E4"/>
      <selection pane="bottomRight" activeCell="A1" sqref="A1:A16384"/>
    </sheetView>
  </sheetViews>
  <sheetFormatPr defaultColWidth="9.140625" defaultRowHeight="12.75"/>
  <cols>
    <col min="1" max="1" width="4.57421875" style="389" bestFit="1" customWidth="1"/>
    <col min="2" max="2" width="10.7109375" style="354" customWidth="1"/>
    <col min="3" max="3" width="3.7109375" style="360" customWidth="1"/>
    <col min="4" max="16384" width="3.7109375" style="361" customWidth="1"/>
  </cols>
  <sheetData>
    <row r="1" spans="1:24" s="350" customFormat="1" ht="23.25" customHeight="1">
      <c r="A1" s="391"/>
      <c r="B1" s="347" t="s">
        <v>99</v>
      </c>
      <c r="C1" s="348"/>
      <c r="D1" s="349"/>
      <c r="E1" s="349"/>
      <c r="G1" s="351"/>
      <c r="X1" s="221" t="s">
        <v>21</v>
      </c>
    </row>
    <row r="2" spans="1:24" s="350" customFormat="1" ht="17.25" customHeight="1">
      <c r="A2" s="387" t="str">
        <f>[0]!pswattiva</f>
        <v>.</v>
      </c>
      <c r="B2" s="352"/>
      <c r="C2" s="348"/>
      <c r="D2" s="349"/>
      <c r="E2" s="349"/>
      <c r="G2" s="351"/>
      <c r="X2" s="222" t="s">
        <v>22</v>
      </c>
    </row>
    <row r="3" spans="1:24" s="350" customFormat="1" ht="27.75" customHeight="1">
      <c r="A3" s="392"/>
      <c r="B3" s="353"/>
      <c r="D3" s="351"/>
      <c r="E3" s="351"/>
      <c r="G3" s="351"/>
      <c r="X3" s="223" t="str">
        <f>"rendicontazione "&amp;IF(riepilogo!scelta="R","Sviluppo",IF(riepilogo!scelta="I","Innovazione organizzazione",""))&amp;" - diario manodopera"</f>
        <v>rendicontazione  - diario manodopera</v>
      </c>
    </row>
    <row r="4" spans="1:3" s="354" customFormat="1" ht="9">
      <c r="A4" s="389"/>
      <c r="B4" s="354" t="s">
        <v>51</v>
      </c>
      <c r="C4" s="355"/>
    </row>
    <row r="5" spans="1:3" s="363" customFormat="1" ht="9">
      <c r="A5" s="393"/>
      <c r="B5" s="356"/>
      <c r="C5" s="362"/>
    </row>
    <row r="6" ht="9">
      <c r="B6" s="359"/>
    </row>
    <row r="13" ht="9">
      <c r="B13" s="359"/>
    </row>
    <row r="20" ht="9">
      <c r="B20" s="359"/>
    </row>
    <row r="27" ht="9">
      <c r="B27" s="359"/>
    </row>
    <row r="34" ht="9">
      <c r="B34" s="359"/>
    </row>
    <row r="45" ht="9">
      <c r="B45" s="359"/>
    </row>
    <row r="52" ht="9">
      <c r="B52" s="359"/>
    </row>
    <row r="59" ht="9">
      <c r="B59" s="359"/>
    </row>
    <row r="66" ht="9">
      <c r="B66" s="359"/>
    </row>
    <row r="73" ht="9">
      <c r="B73" s="359"/>
    </row>
    <row r="80" ht="9">
      <c r="B80" s="359"/>
    </row>
    <row r="87" ht="9">
      <c r="B87" s="359"/>
    </row>
    <row r="94" ht="9">
      <c r="B94" s="359"/>
    </row>
    <row r="101" ht="9">
      <c r="B101" s="359"/>
    </row>
    <row r="108" ht="9">
      <c r="B108" s="359"/>
    </row>
    <row r="115" ht="9">
      <c r="B115" s="359"/>
    </row>
    <row r="122" ht="9">
      <c r="B122" s="359"/>
    </row>
    <row r="129" ht="9">
      <c r="B129" s="359"/>
    </row>
    <row r="136" ht="9">
      <c r="B136" s="359"/>
    </row>
    <row r="143" ht="9">
      <c r="B143" s="359"/>
    </row>
    <row r="150" ht="9">
      <c r="B150" s="359"/>
    </row>
    <row r="157" ht="9">
      <c r="B157" s="359"/>
    </row>
    <row r="164" ht="9">
      <c r="B164" s="359"/>
    </row>
    <row r="171" ht="9">
      <c r="B171" s="359"/>
    </row>
    <row r="178" ht="9">
      <c r="B178" s="359"/>
    </row>
    <row r="185" ht="9">
      <c r="B185" s="359"/>
    </row>
    <row r="192" ht="9">
      <c r="B192" s="359"/>
    </row>
    <row r="199" ht="9">
      <c r="B199" s="359"/>
    </row>
    <row r="206" ht="9">
      <c r="B206" s="359"/>
    </row>
    <row r="213" ht="9">
      <c r="B213" s="359"/>
    </row>
    <row r="220" ht="9">
      <c r="B220" s="359"/>
    </row>
    <row r="227" ht="9">
      <c r="B227" s="359"/>
    </row>
    <row r="234" ht="9">
      <c r="B234" s="359"/>
    </row>
    <row r="241" ht="9">
      <c r="B241" s="359"/>
    </row>
    <row r="248" ht="9">
      <c r="B248" s="359"/>
    </row>
    <row r="255" ht="9">
      <c r="B255" s="359"/>
    </row>
    <row r="262" ht="9">
      <c r="B262" s="359"/>
    </row>
    <row r="269" ht="9">
      <c r="B269" s="359"/>
    </row>
    <row r="276" ht="9">
      <c r="B276" s="359"/>
    </row>
    <row r="283" ht="9">
      <c r="B283" s="359"/>
    </row>
    <row r="290" ht="9">
      <c r="B290" s="359"/>
    </row>
    <row r="297" ht="9">
      <c r="B297" s="359"/>
    </row>
    <row r="304" ht="9">
      <c r="B304" s="359"/>
    </row>
    <row r="311" ht="9">
      <c r="B311" s="359"/>
    </row>
    <row r="318" ht="9">
      <c r="B318" s="359"/>
    </row>
    <row r="325" ht="9">
      <c r="B325" s="359"/>
    </row>
    <row r="332" ht="9">
      <c r="B332" s="359"/>
    </row>
    <row r="339" ht="9">
      <c r="B339" s="359"/>
    </row>
    <row r="346" ht="9">
      <c r="B346" s="359"/>
    </row>
    <row r="353" ht="9">
      <c r="B353" s="359"/>
    </row>
    <row r="360" ht="9">
      <c r="B360" s="359"/>
    </row>
    <row r="367" ht="9">
      <c r="B367" s="359"/>
    </row>
  </sheetData>
  <sheetProtection password="CB83" sheet="1" objects="1" scenarios="1"/>
  <printOptions/>
  <pageMargins left="0.3937007874015748" right="0.3937007874015748" top="0.3937007874015748" bottom="1.1023622047244095" header="0.31496062992125984" footer="0.3937007874015748"/>
  <pageSetup horizontalDpi="300" verticalDpi="300" orientation="portrait" paperSize="9" r:id="rId1"/>
  <headerFooter alignWithMargins="0">
    <oddFooter>&amp;C&amp;"Verdana,Normale"&amp;8___________________________                    ___________________________
 firma  responsabile ricerca                              firma legale rappresentante
&amp;R&amp;P</oddFooter>
  </headerFooter>
</worksheet>
</file>

<file path=xl/worksheets/sheet17.xml><?xml version="1.0" encoding="utf-8"?>
<worksheet xmlns="http://schemas.openxmlformats.org/spreadsheetml/2006/main" xmlns:r="http://schemas.openxmlformats.org/officeDocument/2006/relationships">
  <sheetPr codeName="Foglio13">
    <tabColor indexed="27"/>
  </sheetPr>
  <dimension ref="A1:J35"/>
  <sheetViews>
    <sheetView workbookViewId="0" topLeftCell="A4">
      <selection activeCell="H14" sqref="H14"/>
    </sheetView>
  </sheetViews>
  <sheetFormatPr defaultColWidth="9.140625" defaultRowHeight="12.75"/>
  <cols>
    <col min="1" max="1" width="2.421875" style="59" bestFit="1" customWidth="1"/>
    <col min="2" max="2" width="47.8515625" style="64" customWidth="1"/>
    <col min="3" max="3" width="6.7109375" style="116" customWidth="1"/>
    <col min="4" max="5" width="8.421875" style="97" customWidth="1"/>
    <col min="6" max="6" width="10.00390625" style="140" bestFit="1" customWidth="1"/>
    <col min="7" max="7" width="13.28125" style="83" customWidth="1"/>
    <col min="8" max="8" width="8.57421875" style="48" bestFit="1" customWidth="1"/>
    <col min="9" max="9" width="2.57421875" style="64" customWidth="1"/>
    <col min="10" max="10" width="15.421875" style="257" customWidth="1"/>
    <col min="11" max="16384" width="9.140625" style="64" customWidth="1"/>
  </cols>
  <sheetData>
    <row r="1" spans="1:10" s="52" customFormat="1" ht="23.25" customHeight="1">
      <c r="A1" s="48"/>
      <c r="B1" s="190" t="s">
        <v>100</v>
      </c>
      <c r="C1" s="300"/>
      <c r="D1" s="86"/>
      <c r="E1" s="86"/>
      <c r="F1" s="134"/>
      <c r="G1" s="51" t="s">
        <v>21</v>
      </c>
      <c r="H1" s="48"/>
      <c r="J1" s="251"/>
    </row>
    <row r="2" spans="1:10" s="56" customFormat="1" ht="17.25" customHeight="1">
      <c r="A2" s="48"/>
      <c r="B2" s="135"/>
      <c r="C2" s="89"/>
      <c r="D2" s="136"/>
      <c r="E2" s="136"/>
      <c r="F2" s="137"/>
      <c r="G2" s="55" t="s">
        <v>22</v>
      </c>
      <c r="H2" s="48"/>
      <c r="J2" s="252"/>
    </row>
    <row r="3" spans="1:10" s="56" customFormat="1" ht="17.25" customHeight="1">
      <c r="A3" s="48"/>
      <c r="B3" s="135"/>
      <c r="C3" s="89"/>
      <c r="D3" s="136"/>
      <c r="E3" s="136"/>
      <c r="F3" s="137"/>
      <c r="G3" s="145" t="str">
        <f>"rendicontazione "&amp;IF(riepilogo!scelta="R","Sviluppo",IF(riepilogo!scelta="I","Innovazione organizzazione",""))&amp;" - elenco d)"</f>
        <v>rendicontazione  - elenco d)</v>
      </c>
      <c r="H3" s="48"/>
      <c r="J3" s="253"/>
    </row>
    <row r="4" spans="2:10" ht="27" customHeight="1">
      <c r="B4" s="138" t="s">
        <v>16</v>
      </c>
      <c r="C4" s="91"/>
      <c r="D4" s="64"/>
      <c r="E4" s="48"/>
      <c r="F4" s="93"/>
      <c r="G4" s="94"/>
      <c r="J4" s="415" t="s">
        <v>107</v>
      </c>
    </row>
    <row r="5" spans="2:10" ht="11.25" customHeight="1">
      <c r="B5" s="138"/>
      <c r="C5" s="91"/>
      <c r="D5" s="64"/>
      <c r="F5" s="98" t="str">
        <f>"data inizio attività "&amp;IF(riepilogo!scelta="R","Sviluppo",IF(riepilogo!scelta="I","Innovazione organizzazione",""))&amp;":"</f>
        <v>data inizio attività :</v>
      </c>
      <c r="G5" s="99">
        <f>IF(datainiziosviluppo="","",datainiziosviluppo)</f>
      </c>
      <c r="J5" s="416"/>
    </row>
    <row r="6" spans="2:10" ht="11.25" customHeight="1">
      <c r="B6" s="95" t="s">
        <v>70</v>
      </c>
      <c r="C6" s="91"/>
      <c r="D6" s="64"/>
      <c r="F6" s="98" t="str">
        <f>"data fine attività "&amp;IF(riepilogo!scelta="R","Sviluppo",IF(riepilogo!scelta="I","Innovazione organizzazione",""))&amp;":"</f>
        <v>data fine attività :</v>
      </c>
      <c r="G6" s="99">
        <f>IF(datafinesviluppo="","",datafinesviluppo)</f>
      </c>
      <c r="J6" s="417"/>
    </row>
    <row r="7" spans="2:10" ht="16.5" customHeight="1">
      <c r="B7" s="90"/>
      <c r="C7" s="91"/>
      <c r="D7" s="139"/>
      <c r="E7" s="139"/>
      <c r="G7" s="64"/>
      <c r="J7" s="247"/>
    </row>
    <row r="8" spans="1:10" s="48" customFormat="1" ht="23.25" customHeight="1">
      <c r="A8" s="71"/>
      <c r="B8" s="108" t="s">
        <v>84</v>
      </c>
      <c r="C8" s="109" t="s">
        <v>46</v>
      </c>
      <c r="D8" s="74" t="s">
        <v>47</v>
      </c>
      <c r="E8" s="74" t="s">
        <v>82</v>
      </c>
      <c r="F8" s="102" t="s">
        <v>73</v>
      </c>
      <c r="G8" s="102" t="s">
        <v>72</v>
      </c>
      <c r="I8" s="64"/>
      <c r="J8" s="254" t="s">
        <v>71</v>
      </c>
    </row>
    <row r="9" spans="1:10" ht="18.75" customHeight="1">
      <c r="A9" s="71">
        <v>1</v>
      </c>
      <c r="B9" s="5"/>
      <c r="C9" s="42"/>
      <c r="D9" s="34"/>
      <c r="E9" s="25"/>
      <c r="F9" s="21"/>
      <c r="G9" s="122"/>
      <c r="H9" s="248">
        <f aca="true" t="shared" si="0" ref="H9:H28">IF(D9="","",IF(OR(D9&lt;datainiziosviluppo,D9&gt;datafinesviluppo),"fuori periodo",""))</f>
      </c>
      <c r="I9" s="79"/>
      <c r="J9" s="241">
        <f>G9</f>
        <v>0</v>
      </c>
    </row>
    <row r="10" spans="1:10" ht="18.75" customHeight="1">
      <c r="A10" s="71">
        <v>2</v>
      </c>
      <c r="B10" s="5"/>
      <c r="C10" s="42"/>
      <c r="D10" s="34"/>
      <c r="E10" s="25"/>
      <c r="F10" s="21"/>
      <c r="G10" s="122"/>
      <c r="H10" s="248">
        <f t="shared" si="0"/>
      </c>
      <c r="I10" s="79"/>
      <c r="J10" s="241">
        <f aca="true" t="shared" si="1" ref="J10:J28">G10</f>
        <v>0</v>
      </c>
    </row>
    <row r="11" spans="1:10" ht="18.75" customHeight="1">
      <c r="A11" s="71">
        <v>3</v>
      </c>
      <c r="B11" s="5"/>
      <c r="C11" s="42"/>
      <c r="D11" s="34"/>
      <c r="E11" s="25"/>
      <c r="F11" s="21"/>
      <c r="G11" s="122"/>
      <c r="H11" s="248">
        <f t="shared" si="0"/>
      </c>
      <c r="J11" s="241">
        <f t="shared" si="1"/>
        <v>0</v>
      </c>
    </row>
    <row r="12" spans="1:10" ht="18.75" customHeight="1">
      <c r="A12" s="71">
        <v>4</v>
      </c>
      <c r="B12" s="5"/>
      <c r="C12" s="42"/>
      <c r="D12" s="25"/>
      <c r="E12" s="25"/>
      <c r="F12" s="21"/>
      <c r="G12" s="122"/>
      <c r="H12" s="248">
        <f t="shared" si="0"/>
      </c>
      <c r="J12" s="241">
        <f t="shared" si="1"/>
        <v>0</v>
      </c>
    </row>
    <row r="13" spans="1:10" ht="18.75" customHeight="1">
      <c r="A13" s="71">
        <v>5</v>
      </c>
      <c r="B13" s="5"/>
      <c r="C13" s="42"/>
      <c r="D13" s="25"/>
      <c r="E13" s="25"/>
      <c r="F13" s="21"/>
      <c r="G13" s="122"/>
      <c r="H13" s="248">
        <f t="shared" si="0"/>
      </c>
      <c r="J13" s="241">
        <f t="shared" si="1"/>
        <v>0</v>
      </c>
    </row>
    <row r="14" spans="1:10" ht="18.75" customHeight="1">
      <c r="A14" s="71">
        <v>6</v>
      </c>
      <c r="B14" s="5"/>
      <c r="C14" s="42"/>
      <c r="D14" s="25"/>
      <c r="E14" s="25"/>
      <c r="F14" s="21"/>
      <c r="G14" s="122"/>
      <c r="H14" s="248">
        <f t="shared" si="0"/>
      </c>
      <c r="J14" s="241">
        <f t="shared" si="1"/>
        <v>0</v>
      </c>
    </row>
    <row r="15" spans="1:10" ht="18.75" customHeight="1">
      <c r="A15" s="71">
        <v>7</v>
      </c>
      <c r="B15" s="5"/>
      <c r="C15" s="42"/>
      <c r="D15" s="25"/>
      <c r="E15" s="25"/>
      <c r="F15" s="21"/>
      <c r="G15" s="122"/>
      <c r="H15" s="248">
        <f t="shared" si="0"/>
      </c>
      <c r="J15" s="241">
        <f t="shared" si="1"/>
        <v>0</v>
      </c>
    </row>
    <row r="16" spans="1:10" ht="18.75" customHeight="1">
      <c r="A16" s="71">
        <v>8</v>
      </c>
      <c r="B16" s="5"/>
      <c r="C16" s="42"/>
      <c r="D16" s="25"/>
      <c r="E16" s="25"/>
      <c r="F16" s="21"/>
      <c r="G16" s="122"/>
      <c r="H16" s="248">
        <f t="shared" si="0"/>
      </c>
      <c r="J16" s="241">
        <f t="shared" si="1"/>
        <v>0</v>
      </c>
    </row>
    <row r="17" spans="1:10" ht="18.75" customHeight="1">
      <c r="A17" s="71">
        <v>9</v>
      </c>
      <c r="B17" s="5"/>
      <c r="C17" s="42"/>
      <c r="D17" s="25"/>
      <c r="E17" s="25"/>
      <c r="F17" s="21"/>
      <c r="G17" s="122"/>
      <c r="H17" s="248">
        <f t="shared" si="0"/>
      </c>
      <c r="J17" s="241">
        <f t="shared" si="1"/>
        <v>0</v>
      </c>
    </row>
    <row r="18" spans="1:10" ht="18.75" customHeight="1">
      <c r="A18" s="71">
        <v>10</v>
      </c>
      <c r="B18" s="5"/>
      <c r="C18" s="42"/>
      <c r="D18" s="25"/>
      <c r="E18" s="25"/>
      <c r="F18" s="21"/>
      <c r="G18" s="122"/>
      <c r="H18" s="248">
        <f t="shared" si="0"/>
      </c>
      <c r="J18" s="241">
        <f t="shared" si="1"/>
        <v>0</v>
      </c>
    </row>
    <row r="19" spans="1:10" ht="18.75" customHeight="1">
      <c r="A19" s="71">
        <v>11</v>
      </c>
      <c r="B19" s="5"/>
      <c r="C19" s="42"/>
      <c r="D19" s="25"/>
      <c r="E19" s="25"/>
      <c r="F19" s="21"/>
      <c r="G19" s="122"/>
      <c r="H19" s="248">
        <f t="shared" si="0"/>
      </c>
      <c r="J19" s="241">
        <f t="shared" si="1"/>
        <v>0</v>
      </c>
    </row>
    <row r="20" spans="1:10" ht="18.75" customHeight="1">
      <c r="A20" s="71">
        <v>12</v>
      </c>
      <c r="B20" s="5"/>
      <c r="C20" s="42"/>
      <c r="D20" s="25"/>
      <c r="E20" s="25"/>
      <c r="F20" s="21"/>
      <c r="G20" s="122"/>
      <c r="H20" s="248">
        <f t="shared" si="0"/>
      </c>
      <c r="J20" s="241">
        <f t="shared" si="1"/>
        <v>0</v>
      </c>
    </row>
    <row r="21" spans="1:10" ht="18.75" customHeight="1">
      <c r="A21" s="71">
        <v>13</v>
      </c>
      <c r="B21" s="5"/>
      <c r="C21" s="42"/>
      <c r="D21" s="25"/>
      <c r="E21" s="25"/>
      <c r="F21" s="21"/>
      <c r="G21" s="122"/>
      <c r="H21" s="248">
        <f t="shared" si="0"/>
      </c>
      <c r="J21" s="241">
        <f t="shared" si="1"/>
        <v>0</v>
      </c>
    </row>
    <row r="22" spans="1:10" ht="18.75" customHeight="1">
      <c r="A22" s="71">
        <v>14</v>
      </c>
      <c r="B22" s="5"/>
      <c r="C22" s="42"/>
      <c r="D22" s="25"/>
      <c r="E22" s="25"/>
      <c r="F22" s="21"/>
      <c r="G22" s="122"/>
      <c r="H22" s="248">
        <f t="shared" si="0"/>
      </c>
      <c r="J22" s="241">
        <f t="shared" si="1"/>
        <v>0</v>
      </c>
    </row>
    <row r="23" spans="1:10" ht="18.75" customHeight="1">
      <c r="A23" s="71">
        <v>15</v>
      </c>
      <c r="B23" s="5"/>
      <c r="C23" s="42"/>
      <c r="D23" s="25"/>
      <c r="E23" s="25"/>
      <c r="F23" s="21"/>
      <c r="G23" s="122"/>
      <c r="H23" s="248">
        <f t="shared" si="0"/>
      </c>
      <c r="J23" s="241">
        <f t="shared" si="1"/>
        <v>0</v>
      </c>
    </row>
    <row r="24" spans="1:10" ht="18.75" customHeight="1">
      <c r="A24" s="71">
        <v>16</v>
      </c>
      <c r="B24" s="5"/>
      <c r="C24" s="42"/>
      <c r="D24" s="25"/>
      <c r="E24" s="25"/>
      <c r="F24" s="21"/>
      <c r="G24" s="122"/>
      <c r="H24" s="248">
        <f t="shared" si="0"/>
      </c>
      <c r="J24" s="241">
        <f t="shared" si="1"/>
        <v>0</v>
      </c>
    </row>
    <row r="25" spans="1:10" ht="18.75" customHeight="1">
      <c r="A25" s="71">
        <v>17</v>
      </c>
      <c r="B25" s="5"/>
      <c r="C25" s="42"/>
      <c r="D25" s="25"/>
      <c r="E25" s="25"/>
      <c r="F25" s="21"/>
      <c r="G25" s="122"/>
      <c r="H25" s="248">
        <f t="shared" si="0"/>
      </c>
      <c r="J25" s="241">
        <f t="shared" si="1"/>
        <v>0</v>
      </c>
    </row>
    <row r="26" spans="1:10" ht="18.75" customHeight="1">
      <c r="A26" s="71">
        <v>18</v>
      </c>
      <c r="B26" s="5"/>
      <c r="C26" s="42"/>
      <c r="D26" s="25"/>
      <c r="E26" s="25"/>
      <c r="F26" s="21"/>
      <c r="G26" s="122"/>
      <c r="H26" s="248">
        <f t="shared" si="0"/>
      </c>
      <c r="J26" s="241">
        <f t="shared" si="1"/>
        <v>0</v>
      </c>
    </row>
    <row r="27" spans="1:10" ht="18.75" customHeight="1">
      <c r="A27" s="71">
        <v>19</v>
      </c>
      <c r="B27" s="5"/>
      <c r="C27" s="42"/>
      <c r="D27" s="25"/>
      <c r="E27" s="25"/>
      <c r="F27" s="21"/>
      <c r="G27" s="122"/>
      <c r="H27" s="248">
        <f t="shared" si="0"/>
      </c>
      <c r="J27" s="241">
        <f t="shared" si="1"/>
        <v>0</v>
      </c>
    </row>
    <row r="28" spans="1:10" ht="18.75" customHeight="1">
      <c r="A28" s="71" t="s">
        <v>39</v>
      </c>
      <c r="B28" s="5"/>
      <c r="C28" s="42"/>
      <c r="D28" s="25"/>
      <c r="E28" s="25"/>
      <c r="F28" s="21"/>
      <c r="G28" s="122"/>
      <c r="H28" s="248">
        <f t="shared" si="0"/>
      </c>
      <c r="J28" s="241">
        <f t="shared" si="1"/>
        <v>0</v>
      </c>
    </row>
    <row r="29" spans="1:10" s="114" customFormat="1" ht="18.75" customHeight="1">
      <c r="A29" s="71"/>
      <c r="B29" s="296" t="s">
        <v>83</v>
      </c>
      <c r="C29" s="110"/>
      <c r="D29" s="112"/>
      <c r="E29" s="112"/>
      <c r="F29" s="141" t="s">
        <v>24</v>
      </c>
      <c r="G29" s="77">
        <f>SUM(G9:G28)</f>
        <v>0</v>
      </c>
      <c r="H29" s="151"/>
      <c r="I29" s="64"/>
      <c r="J29" s="77">
        <f>SUM(J9:J28)</f>
        <v>0</v>
      </c>
    </row>
    <row r="30" ht="10.5">
      <c r="B30" s="120"/>
    </row>
    <row r="33" ht="10.5">
      <c r="I33" s="114"/>
    </row>
    <row r="34" ht="10.5">
      <c r="I34" s="114"/>
    </row>
    <row r="35" ht="10.5">
      <c r="I35" s="114"/>
    </row>
  </sheetData>
  <sheetProtection password="CB83" sheet="1" objects="1" scenarios="1" formatRows="0"/>
  <mergeCells count="1">
    <mergeCell ref="J4:J6"/>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18.xml><?xml version="1.0" encoding="utf-8"?>
<worksheet xmlns="http://schemas.openxmlformats.org/spreadsheetml/2006/main" xmlns:r="http://schemas.openxmlformats.org/officeDocument/2006/relationships">
  <sheetPr codeName="Foglio25">
    <tabColor indexed="27"/>
  </sheetPr>
  <dimension ref="A1:M31"/>
  <sheetViews>
    <sheetView workbookViewId="0" topLeftCell="A4">
      <selection activeCell="K4" sqref="K1:K16384"/>
    </sheetView>
  </sheetViews>
  <sheetFormatPr defaultColWidth="9.140625" defaultRowHeight="12.75"/>
  <cols>
    <col min="1" max="1" width="2.7109375" style="59" bestFit="1" customWidth="1"/>
    <col min="2" max="2" width="38.8515625" style="48" customWidth="1"/>
    <col min="3" max="3" width="6.8515625" style="59" customWidth="1"/>
    <col min="4" max="5" width="6.7109375" style="65" customWidth="1"/>
    <col min="6" max="6" width="10.28125" style="48" customWidth="1"/>
    <col min="7" max="7" width="10.28125" style="154" customWidth="1"/>
    <col min="8" max="9" width="3.57421875" style="155" customWidth="1"/>
    <col min="10" max="10" width="10.28125" style="48" customWidth="1"/>
    <col min="11" max="11" width="9.140625" style="48" customWidth="1"/>
    <col min="12" max="12" width="2.57421875" style="64" customWidth="1"/>
    <col min="13" max="13" width="15.421875" style="257" customWidth="1"/>
    <col min="14" max="16384" width="9.140625" style="48" customWidth="1"/>
  </cols>
  <sheetData>
    <row r="1" spans="1:13" ht="23.25" customHeight="1">
      <c r="A1" s="48"/>
      <c r="B1" s="198" t="s">
        <v>100</v>
      </c>
      <c r="J1" s="142" t="s">
        <v>21</v>
      </c>
      <c r="L1" s="52"/>
      <c r="M1" s="251"/>
    </row>
    <row r="2" spans="1:13" ht="17.25" customHeight="1">
      <c r="A2" s="48"/>
      <c r="B2" s="143"/>
      <c r="F2" s="143"/>
      <c r="J2" s="144" t="s">
        <v>22</v>
      </c>
      <c r="L2" s="56"/>
      <c r="M2" s="252"/>
    </row>
    <row r="3" spans="1:13" ht="17.25" customHeight="1">
      <c r="A3" s="48"/>
      <c r="B3" s="143"/>
      <c r="F3" s="143"/>
      <c r="J3" s="145" t="str">
        <f>"rendicontazione "&amp;IF(riepilogo!scelta="R","Sviluppo",IF(riepilogo!scelta="I","Innovazione organizzazione",""))&amp;" - elenco e)"</f>
        <v>rendicontazione  - elenco e)</v>
      </c>
      <c r="L3" s="56"/>
      <c r="M3" s="253"/>
    </row>
    <row r="4" spans="2:13" ht="27" customHeight="1">
      <c r="B4" s="90" t="s">
        <v>17</v>
      </c>
      <c r="D4" s="156"/>
      <c r="G4" s="93"/>
      <c r="H4" s="157"/>
      <c r="I4" s="157"/>
      <c r="J4" s="94"/>
      <c r="M4" s="415" t="s">
        <v>107</v>
      </c>
    </row>
    <row r="5" spans="2:13" ht="11.25" customHeight="1">
      <c r="B5" s="90"/>
      <c r="D5" s="156"/>
      <c r="F5" s="98"/>
      <c r="G5" s="98"/>
      <c r="H5" s="158"/>
      <c r="I5" s="98" t="str">
        <f>"data inizio attività "&amp;IF(riepilogo!scelta="R","Sviluppo",IF(riepilogo!scelta="I","Innovazione organizzazione",""))&amp;":"</f>
        <v>data inizio attività :</v>
      </c>
      <c r="J5" s="99">
        <f>IF(datainiziosviluppo="","",datainiziosviluppo)</f>
      </c>
      <c r="M5" s="416"/>
    </row>
    <row r="6" spans="2:13" ht="11.25" customHeight="1">
      <c r="B6" s="143" t="s">
        <v>70</v>
      </c>
      <c r="D6" s="156"/>
      <c r="F6" s="98"/>
      <c r="G6" s="98"/>
      <c r="H6" s="158"/>
      <c r="I6" s="98" t="str">
        <f>"data fine attività "&amp;IF(riepilogo!scelta="R","Sviluppo",IF(riepilogo!scelta="I","Innovazione organizzazione",""))&amp;":"</f>
        <v>data fine attività :</v>
      </c>
      <c r="J6" s="99">
        <f>IF(datafinesviluppo="","",datafinesviluppo)</f>
      </c>
      <c r="M6" s="417"/>
    </row>
    <row r="7" spans="1:13" s="147" customFormat="1" ht="18" customHeight="1">
      <c r="A7" s="146"/>
      <c r="D7" s="159"/>
      <c r="E7" s="301"/>
      <c r="H7" s="160"/>
      <c r="I7" s="160"/>
      <c r="L7" s="64"/>
      <c r="M7" s="247"/>
    </row>
    <row r="8" spans="1:13" ht="23.25" customHeight="1">
      <c r="A8" s="71"/>
      <c r="B8" s="108" t="s">
        <v>88</v>
      </c>
      <c r="C8" s="108" t="s">
        <v>46</v>
      </c>
      <c r="D8" s="74" t="s">
        <v>69</v>
      </c>
      <c r="E8" s="74" t="s">
        <v>85</v>
      </c>
      <c r="F8" s="108" t="s">
        <v>75</v>
      </c>
      <c r="G8" s="108" t="s">
        <v>121</v>
      </c>
      <c r="H8" s="108" t="s">
        <v>122</v>
      </c>
      <c r="I8" s="108" t="s">
        <v>123</v>
      </c>
      <c r="J8" s="108" t="s">
        <v>71</v>
      </c>
      <c r="M8" s="254" t="s">
        <v>71</v>
      </c>
    </row>
    <row r="9" spans="1:13" ht="18.75" customHeight="1">
      <c r="A9" s="71">
        <v>1</v>
      </c>
      <c r="B9" s="38"/>
      <c r="C9" s="41"/>
      <c r="D9" s="40"/>
      <c r="E9" s="40"/>
      <c r="F9" s="39"/>
      <c r="G9" s="166"/>
      <c r="H9" s="167"/>
      <c r="I9" s="167"/>
      <c r="J9" s="162">
        <f aca="true" t="shared" si="0" ref="J9:J28">IF(OR(H9="",I9=""),G9,ROUND(G9*(I9/H9),2))</f>
        <v>0</v>
      </c>
      <c r="K9" s="248">
        <f aca="true" t="shared" si="1" ref="K9:K28">IF(D9="","",IF(OR(D9&lt;datainiziosviluppo,D9&gt;datafinesviluppo),"fuori periodo",""))</f>
      </c>
      <c r="L9" s="79"/>
      <c r="M9" s="241">
        <f aca="true" t="shared" si="2" ref="M9:M28">J9</f>
        <v>0</v>
      </c>
    </row>
    <row r="10" spans="1:13" ht="18.75" customHeight="1">
      <c r="A10" s="71">
        <v>2</v>
      </c>
      <c r="B10" s="38"/>
      <c r="C10" s="41"/>
      <c r="D10" s="40"/>
      <c r="E10" s="40"/>
      <c r="F10" s="39"/>
      <c r="G10" s="166"/>
      <c r="H10" s="167"/>
      <c r="I10" s="167"/>
      <c r="J10" s="162">
        <f t="shared" si="0"/>
        <v>0</v>
      </c>
      <c r="K10" s="248">
        <f t="shared" si="1"/>
      </c>
      <c r="L10" s="79"/>
      <c r="M10" s="241">
        <f t="shared" si="2"/>
        <v>0</v>
      </c>
    </row>
    <row r="11" spans="1:13" ht="18.75" customHeight="1">
      <c r="A11" s="71">
        <v>3</v>
      </c>
      <c r="B11" s="38"/>
      <c r="C11" s="41"/>
      <c r="D11" s="40"/>
      <c r="E11" s="40"/>
      <c r="F11" s="38"/>
      <c r="G11" s="153"/>
      <c r="H11" s="167"/>
      <c r="I11" s="167"/>
      <c r="J11" s="162">
        <f t="shared" si="0"/>
        <v>0</v>
      </c>
      <c r="K11" s="248">
        <f t="shared" si="1"/>
      </c>
      <c r="M11" s="241">
        <f t="shared" si="2"/>
        <v>0</v>
      </c>
    </row>
    <row r="12" spans="1:13" ht="18.75" customHeight="1">
      <c r="A12" s="71">
        <v>4</v>
      </c>
      <c r="B12" s="38"/>
      <c r="C12" s="41"/>
      <c r="D12" s="40"/>
      <c r="E12" s="40"/>
      <c r="F12" s="38"/>
      <c r="G12" s="153"/>
      <c r="H12" s="167"/>
      <c r="I12" s="167"/>
      <c r="J12" s="162">
        <f t="shared" si="0"/>
        <v>0</v>
      </c>
      <c r="K12" s="248">
        <f t="shared" si="1"/>
      </c>
      <c r="M12" s="241">
        <f t="shared" si="2"/>
        <v>0</v>
      </c>
    </row>
    <row r="13" spans="1:13" ht="18.75" customHeight="1">
      <c r="A13" s="71">
        <v>5</v>
      </c>
      <c r="B13" s="38"/>
      <c r="C13" s="41"/>
      <c r="D13" s="40"/>
      <c r="E13" s="40"/>
      <c r="F13" s="38"/>
      <c r="G13" s="153"/>
      <c r="H13" s="167"/>
      <c r="I13" s="167"/>
      <c r="J13" s="162">
        <f t="shared" si="0"/>
        <v>0</v>
      </c>
      <c r="K13" s="248">
        <f t="shared" si="1"/>
      </c>
      <c r="M13" s="241">
        <f t="shared" si="2"/>
        <v>0</v>
      </c>
    </row>
    <row r="14" spans="1:13" ht="18.75" customHeight="1">
      <c r="A14" s="71">
        <v>6</v>
      </c>
      <c r="B14" s="38"/>
      <c r="C14" s="41"/>
      <c r="D14" s="40"/>
      <c r="E14" s="40"/>
      <c r="F14" s="38"/>
      <c r="G14" s="153"/>
      <c r="H14" s="167"/>
      <c r="I14" s="167"/>
      <c r="J14" s="162">
        <f t="shared" si="0"/>
        <v>0</v>
      </c>
      <c r="K14" s="248">
        <f t="shared" si="1"/>
      </c>
      <c r="M14" s="241">
        <f t="shared" si="2"/>
        <v>0</v>
      </c>
    </row>
    <row r="15" spans="1:13" ht="18.75" customHeight="1">
      <c r="A15" s="71">
        <v>7</v>
      </c>
      <c r="B15" s="38"/>
      <c r="C15" s="41"/>
      <c r="D15" s="40"/>
      <c r="E15" s="40"/>
      <c r="F15" s="38"/>
      <c r="G15" s="153"/>
      <c r="H15" s="167"/>
      <c r="I15" s="167"/>
      <c r="J15" s="162">
        <f t="shared" si="0"/>
        <v>0</v>
      </c>
      <c r="K15" s="248">
        <f t="shared" si="1"/>
      </c>
      <c r="M15" s="241">
        <f t="shared" si="2"/>
        <v>0</v>
      </c>
    </row>
    <row r="16" spans="1:13" ht="18.75" customHeight="1">
      <c r="A16" s="71">
        <v>8</v>
      </c>
      <c r="B16" s="38"/>
      <c r="C16" s="41"/>
      <c r="D16" s="40"/>
      <c r="E16" s="40"/>
      <c r="F16" s="38"/>
      <c r="G16" s="153"/>
      <c r="H16" s="167"/>
      <c r="I16" s="167"/>
      <c r="J16" s="162">
        <f t="shared" si="0"/>
        <v>0</v>
      </c>
      <c r="K16" s="248">
        <f t="shared" si="1"/>
      </c>
      <c r="M16" s="241">
        <f t="shared" si="2"/>
        <v>0</v>
      </c>
    </row>
    <row r="17" spans="1:13" ht="18.75" customHeight="1">
      <c r="A17" s="71">
        <v>9</v>
      </c>
      <c r="B17" s="38"/>
      <c r="C17" s="41"/>
      <c r="D17" s="40"/>
      <c r="E17" s="40"/>
      <c r="F17" s="38"/>
      <c r="G17" s="153"/>
      <c r="H17" s="167"/>
      <c r="I17" s="167"/>
      <c r="J17" s="162">
        <f t="shared" si="0"/>
        <v>0</v>
      </c>
      <c r="K17" s="248">
        <f t="shared" si="1"/>
      </c>
      <c r="M17" s="241">
        <f t="shared" si="2"/>
        <v>0</v>
      </c>
    </row>
    <row r="18" spans="1:13" ht="18.75" customHeight="1">
      <c r="A18" s="71">
        <v>10</v>
      </c>
      <c r="B18" s="38"/>
      <c r="C18" s="41"/>
      <c r="D18" s="40"/>
      <c r="E18" s="40"/>
      <c r="F18" s="38"/>
      <c r="G18" s="153"/>
      <c r="H18" s="167"/>
      <c r="I18" s="167"/>
      <c r="J18" s="162">
        <f t="shared" si="0"/>
        <v>0</v>
      </c>
      <c r="K18" s="248">
        <f t="shared" si="1"/>
      </c>
      <c r="M18" s="241">
        <f t="shared" si="2"/>
        <v>0</v>
      </c>
    </row>
    <row r="19" spans="1:13" ht="18.75" customHeight="1">
      <c r="A19" s="71">
        <v>11</v>
      </c>
      <c r="B19" s="38"/>
      <c r="C19" s="41"/>
      <c r="D19" s="40"/>
      <c r="E19" s="40"/>
      <c r="F19" s="38"/>
      <c r="G19" s="153"/>
      <c r="H19" s="167"/>
      <c r="I19" s="167"/>
      <c r="J19" s="162">
        <f t="shared" si="0"/>
        <v>0</v>
      </c>
      <c r="K19" s="248">
        <f t="shared" si="1"/>
      </c>
      <c r="M19" s="241">
        <f t="shared" si="2"/>
        <v>0</v>
      </c>
    </row>
    <row r="20" spans="1:13" ht="18.75" customHeight="1">
      <c r="A20" s="71">
        <v>12</v>
      </c>
      <c r="B20" s="38"/>
      <c r="C20" s="41"/>
      <c r="D20" s="40"/>
      <c r="E20" s="40"/>
      <c r="F20" s="38"/>
      <c r="G20" s="153"/>
      <c r="H20" s="167"/>
      <c r="I20" s="167"/>
      <c r="J20" s="162">
        <f t="shared" si="0"/>
        <v>0</v>
      </c>
      <c r="K20" s="248">
        <f t="shared" si="1"/>
      </c>
      <c r="M20" s="241">
        <f t="shared" si="2"/>
        <v>0</v>
      </c>
    </row>
    <row r="21" spans="1:13" ht="18.75" customHeight="1">
      <c r="A21" s="71">
        <v>13</v>
      </c>
      <c r="B21" s="38"/>
      <c r="C21" s="41"/>
      <c r="D21" s="40"/>
      <c r="E21" s="40"/>
      <c r="F21" s="38"/>
      <c r="G21" s="153"/>
      <c r="H21" s="167"/>
      <c r="I21" s="167"/>
      <c r="J21" s="162">
        <f t="shared" si="0"/>
        <v>0</v>
      </c>
      <c r="K21" s="248">
        <f t="shared" si="1"/>
      </c>
      <c r="M21" s="241">
        <f t="shared" si="2"/>
        <v>0</v>
      </c>
    </row>
    <row r="22" spans="1:13" ht="18.75" customHeight="1">
      <c r="A22" s="71">
        <v>14</v>
      </c>
      <c r="B22" s="38"/>
      <c r="C22" s="41"/>
      <c r="D22" s="40"/>
      <c r="E22" s="40"/>
      <c r="F22" s="38"/>
      <c r="G22" s="153"/>
      <c r="H22" s="167"/>
      <c r="I22" s="167"/>
      <c r="J22" s="162">
        <f t="shared" si="0"/>
        <v>0</v>
      </c>
      <c r="K22" s="248">
        <f t="shared" si="1"/>
      </c>
      <c r="M22" s="241">
        <f t="shared" si="2"/>
        <v>0</v>
      </c>
    </row>
    <row r="23" spans="1:13" ht="18.75" customHeight="1">
      <c r="A23" s="71">
        <v>15</v>
      </c>
      <c r="B23" s="38"/>
      <c r="C23" s="41"/>
      <c r="D23" s="40"/>
      <c r="E23" s="40"/>
      <c r="F23" s="38"/>
      <c r="G23" s="153"/>
      <c r="H23" s="167"/>
      <c r="I23" s="167"/>
      <c r="J23" s="162">
        <f t="shared" si="0"/>
        <v>0</v>
      </c>
      <c r="K23" s="248">
        <f t="shared" si="1"/>
      </c>
      <c r="M23" s="241">
        <f t="shared" si="2"/>
        <v>0</v>
      </c>
    </row>
    <row r="24" spans="1:13" ht="18.75" customHeight="1">
      <c r="A24" s="71">
        <v>16</v>
      </c>
      <c r="B24" s="38"/>
      <c r="C24" s="41"/>
      <c r="D24" s="40"/>
      <c r="E24" s="40"/>
      <c r="F24" s="38"/>
      <c r="G24" s="153"/>
      <c r="H24" s="167"/>
      <c r="I24" s="167"/>
      <c r="J24" s="162">
        <f t="shared" si="0"/>
        <v>0</v>
      </c>
      <c r="K24" s="248">
        <f t="shared" si="1"/>
      </c>
      <c r="M24" s="241">
        <f t="shared" si="2"/>
        <v>0</v>
      </c>
    </row>
    <row r="25" spans="1:13" ht="18.75" customHeight="1">
      <c r="A25" s="71">
        <v>17</v>
      </c>
      <c r="B25" s="38"/>
      <c r="C25" s="41"/>
      <c r="D25" s="40"/>
      <c r="E25" s="40"/>
      <c r="F25" s="38"/>
      <c r="G25" s="153"/>
      <c r="H25" s="167"/>
      <c r="I25" s="167"/>
      <c r="J25" s="162">
        <f t="shared" si="0"/>
        <v>0</v>
      </c>
      <c r="K25" s="248">
        <f t="shared" si="1"/>
      </c>
      <c r="M25" s="241">
        <f t="shared" si="2"/>
        <v>0</v>
      </c>
    </row>
    <row r="26" spans="1:13" ht="18.75" customHeight="1">
      <c r="A26" s="71">
        <v>18</v>
      </c>
      <c r="B26" s="38"/>
      <c r="C26" s="41"/>
      <c r="D26" s="40"/>
      <c r="E26" s="40"/>
      <c r="F26" s="38"/>
      <c r="G26" s="153"/>
      <c r="H26" s="167"/>
      <c r="I26" s="167"/>
      <c r="J26" s="162">
        <f t="shared" si="0"/>
        <v>0</v>
      </c>
      <c r="K26" s="248">
        <f t="shared" si="1"/>
      </c>
      <c r="M26" s="241">
        <f t="shared" si="2"/>
        <v>0</v>
      </c>
    </row>
    <row r="27" spans="1:13" ht="18.75" customHeight="1">
      <c r="A27" s="71">
        <v>19</v>
      </c>
      <c r="B27" s="38"/>
      <c r="C27" s="41"/>
      <c r="D27" s="40"/>
      <c r="E27" s="40"/>
      <c r="F27" s="38"/>
      <c r="G27" s="153"/>
      <c r="H27" s="167"/>
      <c r="I27" s="167"/>
      <c r="J27" s="162">
        <f t="shared" si="0"/>
        <v>0</v>
      </c>
      <c r="K27" s="248">
        <f t="shared" si="1"/>
      </c>
      <c r="M27" s="241">
        <f t="shared" si="2"/>
        <v>0</v>
      </c>
    </row>
    <row r="28" spans="1:13" ht="18.75" customHeight="1">
      <c r="A28" s="71" t="s">
        <v>39</v>
      </c>
      <c r="B28" s="38"/>
      <c r="C28" s="41"/>
      <c r="D28" s="40"/>
      <c r="E28" s="40"/>
      <c r="F28" s="38"/>
      <c r="G28" s="153"/>
      <c r="H28" s="167"/>
      <c r="I28" s="167"/>
      <c r="J28" s="162">
        <f t="shared" si="0"/>
        <v>0</v>
      </c>
      <c r="K28" s="248">
        <f t="shared" si="1"/>
      </c>
      <c r="M28" s="241">
        <f t="shared" si="2"/>
        <v>0</v>
      </c>
    </row>
    <row r="29" spans="1:13" s="151" customFormat="1" ht="18.75" customHeight="1">
      <c r="A29" s="71"/>
      <c r="B29" s="296" t="s">
        <v>114</v>
      </c>
      <c r="C29" s="148"/>
      <c r="D29" s="164"/>
      <c r="E29" s="164"/>
      <c r="F29" s="149"/>
      <c r="G29" s="149" t="s">
        <v>24</v>
      </c>
      <c r="H29" s="165" t="s">
        <v>45</v>
      </c>
      <c r="I29" s="165" t="s">
        <v>45</v>
      </c>
      <c r="J29" s="150">
        <f>SUM(J9:J28)</f>
        <v>0</v>
      </c>
      <c r="L29" s="64"/>
      <c r="M29" s="77">
        <f>SUM(M9:M28)</f>
        <v>0</v>
      </c>
    </row>
    <row r="30" spans="2:10" ht="51" customHeight="1">
      <c r="B30" s="418" t="s">
        <v>125</v>
      </c>
      <c r="C30" s="418"/>
      <c r="D30" s="418"/>
      <c r="E30" s="418"/>
      <c r="F30" s="418"/>
      <c r="G30" s="418"/>
      <c r="H30" s="418"/>
      <c r="I30" s="418"/>
      <c r="J30" s="418"/>
    </row>
    <row r="31" ht="10.5">
      <c r="L31" s="114"/>
    </row>
  </sheetData>
  <sheetProtection password="CB83" sheet="1" objects="1" scenarios="1" formatRows="0"/>
  <mergeCells count="2">
    <mergeCell ref="M4:M6"/>
    <mergeCell ref="B30:J30"/>
  </mergeCells>
  <printOptions/>
  <pageMargins left="0.3937007874015748" right="0.19"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19.xml><?xml version="1.0" encoding="utf-8"?>
<worksheet xmlns="http://schemas.openxmlformats.org/spreadsheetml/2006/main" xmlns:r="http://schemas.openxmlformats.org/officeDocument/2006/relationships">
  <sheetPr codeName="Foglio20">
    <tabColor indexed="27"/>
  </sheetPr>
  <dimension ref="A1:M32"/>
  <sheetViews>
    <sheetView workbookViewId="0" topLeftCell="A4">
      <selection activeCell="B4" sqref="B4"/>
    </sheetView>
  </sheetViews>
  <sheetFormatPr defaultColWidth="9.140625" defaultRowHeight="12.75"/>
  <cols>
    <col min="1" max="1" width="2.7109375" style="59" bestFit="1" customWidth="1"/>
    <col min="2" max="2" width="39.8515625" style="48" customWidth="1"/>
    <col min="3" max="3" width="6.8515625" style="59" customWidth="1"/>
    <col min="4" max="5" width="6.7109375" style="65" customWidth="1"/>
    <col min="6" max="6" width="10.28125" style="48" customWidth="1"/>
    <col min="7" max="7" width="10.28125" style="154" customWidth="1"/>
    <col min="8" max="8" width="3.57421875" style="155" customWidth="1"/>
    <col min="9" max="9" width="10.28125" style="48" customWidth="1"/>
    <col min="10" max="10" width="7.00390625" style="48" hidden="1" customWidth="1"/>
    <col min="11" max="11" width="9.140625" style="48" customWidth="1"/>
    <col min="12" max="12" width="2.57421875" style="64" customWidth="1"/>
    <col min="13" max="13" width="15.421875" style="257" customWidth="1"/>
    <col min="14" max="16384" width="9.140625" style="48" customWidth="1"/>
  </cols>
  <sheetData>
    <row r="1" spans="1:13" ht="23.25" customHeight="1">
      <c r="A1" s="48"/>
      <c r="B1" s="190" t="s">
        <v>100</v>
      </c>
      <c r="I1" s="142" t="s">
        <v>21</v>
      </c>
      <c r="L1" s="52"/>
      <c r="M1" s="251"/>
    </row>
    <row r="2" spans="1:13" ht="17.25" customHeight="1">
      <c r="A2" s="48"/>
      <c r="B2" s="143"/>
      <c r="F2" s="143"/>
      <c r="I2" s="144" t="s">
        <v>22</v>
      </c>
      <c r="L2" s="56"/>
      <c r="M2" s="252"/>
    </row>
    <row r="3" spans="1:13" ht="17.25" customHeight="1">
      <c r="A3" s="48"/>
      <c r="B3" s="143"/>
      <c r="F3" s="143"/>
      <c r="I3" s="145" t="str">
        <f>"rendicontazione "&amp;IF(riepilogo!scelta="R","Sviluppo",IF(riepilogo!scelta="I","Innovazione organizzazione",""))&amp;" - elenco f)"</f>
        <v>rendicontazione  - elenco f)</v>
      </c>
      <c r="L3" s="56"/>
      <c r="M3" s="253"/>
    </row>
    <row r="4" spans="2:13" ht="27" customHeight="1">
      <c r="B4" s="90" t="s">
        <v>18</v>
      </c>
      <c r="D4" s="156"/>
      <c r="G4" s="93"/>
      <c r="H4" s="157"/>
      <c r="I4" s="94"/>
      <c r="M4" s="415" t="s">
        <v>107</v>
      </c>
    </row>
    <row r="5" spans="2:13" ht="11.25" customHeight="1">
      <c r="B5" s="90"/>
      <c r="D5" s="156"/>
      <c r="F5" s="98"/>
      <c r="G5" s="98" t="str">
        <f>"data inizio attività "&amp;IF(riepilogo!scelta="R","Sviluppo",IF(riepilogo!scelta="I","Innovazione organizzazione",""))&amp;":"</f>
        <v>data inizio attività :</v>
      </c>
      <c r="H5" s="158"/>
      <c r="I5" s="99">
        <f>IF(datainiziosviluppo="","",datainiziosviluppo)</f>
      </c>
      <c r="M5" s="416"/>
    </row>
    <row r="6" spans="2:13" ht="11.25" customHeight="1">
      <c r="B6" s="143" t="s">
        <v>70</v>
      </c>
      <c r="D6" s="156"/>
      <c r="F6" s="98"/>
      <c r="G6" s="98" t="str">
        <f>"data fine attività "&amp;IF(riepilogo!scelta="R","Sviluppo",IF(riepilogo!scelta="I","Innovazione organizzazione",""))&amp;":"</f>
        <v>data fine attività :</v>
      </c>
      <c r="H6" s="158"/>
      <c r="I6" s="99">
        <f>IF(datafinesviluppo="","",datafinesviluppo)</f>
      </c>
      <c r="M6" s="417"/>
    </row>
    <row r="7" spans="1:13" s="147" customFormat="1" ht="18" customHeight="1">
      <c r="A7" s="146"/>
      <c r="D7" s="159"/>
      <c r="E7" s="301"/>
      <c r="H7" s="160"/>
      <c r="J7" s="48"/>
      <c r="L7" s="64"/>
      <c r="M7" s="247"/>
    </row>
    <row r="8" spans="1:13" ht="23.25" customHeight="1">
      <c r="A8" s="71"/>
      <c r="B8" s="108" t="s">
        <v>88</v>
      </c>
      <c r="C8" s="108" t="s">
        <v>46</v>
      </c>
      <c r="D8" s="74" t="s">
        <v>69</v>
      </c>
      <c r="E8" s="74" t="s">
        <v>85</v>
      </c>
      <c r="F8" s="108" t="s">
        <v>86</v>
      </c>
      <c r="G8" s="108" t="s">
        <v>109</v>
      </c>
      <c r="H8" s="108" t="s">
        <v>108</v>
      </c>
      <c r="I8" s="108" t="s">
        <v>71</v>
      </c>
      <c r="J8" s="161" t="s">
        <v>87</v>
      </c>
      <c r="M8" s="254" t="s">
        <v>71</v>
      </c>
    </row>
    <row r="9" spans="1:13" ht="18.75" customHeight="1">
      <c r="A9" s="71">
        <v>1</v>
      </c>
      <c r="B9" s="38"/>
      <c r="C9" s="41"/>
      <c r="D9" s="40"/>
      <c r="E9" s="40"/>
      <c r="F9" s="39"/>
      <c r="G9" s="166"/>
      <c r="H9" s="167"/>
      <c r="I9" s="162">
        <f>IF(OR(datafineprogetto="",D9="",J9=""),"",IF(OR(H9="L",(datafineprogetto-D9)&gt;1095),G9,ROUND(G9*(datafineprogetto-D9)/(J9-D9),2)))</f>
      </c>
      <c r="J9" s="163">
        <f aca="true" t="shared" si="0" ref="J9:J28">IF(D9="","",DATE(YEAR(D9)+3,MONTH(D9),DAY(D9)))</f>
      </c>
      <c r="K9" s="248">
        <f aca="true" t="shared" si="1" ref="K9:K28">IF(D9="","",IF(OR(D9&lt;datainiziosviluppo,D9&gt;datafinesviluppo),"fuori periodo",""))</f>
      </c>
      <c r="L9" s="79"/>
      <c r="M9" s="241">
        <f>I9</f>
      </c>
    </row>
    <row r="10" spans="1:13" ht="18.75" customHeight="1">
      <c r="A10" s="71">
        <v>2</v>
      </c>
      <c r="B10" s="38"/>
      <c r="C10" s="41"/>
      <c r="D10" s="40"/>
      <c r="E10" s="40"/>
      <c r="F10" s="39"/>
      <c r="G10" s="166"/>
      <c r="H10" s="167"/>
      <c r="I10" s="162">
        <f>IF(OR(datafineprogetto="",D10="",J10=""),"",IF(OR(H10="L",(datafineprogetto-D10)&gt;1095),G10,ROUND(G10*(datafineprogetto-D10)/(J10-D10),2)))</f>
      </c>
      <c r="J10" s="163">
        <f t="shared" si="0"/>
      </c>
      <c r="K10" s="248">
        <f t="shared" si="1"/>
      </c>
      <c r="L10" s="79"/>
      <c r="M10" s="241">
        <f aca="true" t="shared" si="2" ref="M10:M28">I10</f>
      </c>
    </row>
    <row r="11" spans="1:13" ht="18.75" customHeight="1">
      <c r="A11" s="71">
        <v>3</v>
      </c>
      <c r="B11" s="38"/>
      <c r="C11" s="41"/>
      <c r="D11" s="40"/>
      <c r="E11" s="40"/>
      <c r="F11" s="38"/>
      <c r="G11" s="153"/>
      <c r="H11" s="167"/>
      <c r="I11" s="162">
        <f>IF(OR(datafineprogetto="",D11="",J11=""),"",IF(OR(H11="L",(datafineprogetto-D11)&gt;1095),G11,ROUND(G11*(datafineprogetto-D11)/(J11-D11),2)))</f>
      </c>
      <c r="J11" s="163">
        <f t="shared" si="0"/>
      </c>
      <c r="K11" s="248">
        <f t="shared" si="1"/>
      </c>
      <c r="M11" s="241">
        <f t="shared" si="2"/>
      </c>
    </row>
    <row r="12" spans="1:13" ht="18.75" customHeight="1">
      <c r="A12" s="71">
        <v>4</v>
      </c>
      <c r="B12" s="38"/>
      <c r="C12" s="41"/>
      <c r="D12" s="40"/>
      <c r="E12" s="40"/>
      <c r="F12" s="38"/>
      <c r="G12" s="153"/>
      <c r="H12" s="167"/>
      <c r="I12" s="162">
        <f>IF(OR(datafineprogetto="",D12="",J12=""),"",IF(OR(H12="L",(datafineprogetto-D12)&gt;1095),G12,ROUND(G12*(datafineprogetto-D12)/(J12-D12),2)))</f>
      </c>
      <c r="J12" s="163">
        <f t="shared" si="0"/>
      </c>
      <c r="K12" s="248">
        <f t="shared" si="1"/>
      </c>
      <c r="M12" s="241">
        <f t="shared" si="2"/>
      </c>
    </row>
    <row r="13" spans="1:13" ht="18.75" customHeight="1">
      <c r="A13" s="71">
        <v>5</v>
      </c>
      <c r="B13" s="38"/>
      <c r="C13" s="41"/>
      <c r="D13" s="40"/>
      <c r="E13" s="40"/>
      <c r="F13" s="38"/>
      <c r="G13" s="153"/>
      <c r="H13" s="167"/>
      <c r="I13" s="162">
        <f>IF(OR(datafineprogetto="",D13="",J13=""),"",IF(OR(H13="L",(datafineprogetto-D13)&gt;1095),G13,ROUND(G13*(datafineprogetto-D13)/(J13-D13),2)))</f>
      </c>
      <c r="J13" s="163">
        <f t="shared" si="0"/>
      </c>
      <c r="K13" s="248">
        <f t="shared" si="1"/>
      </c>
      <c r="M13" s="241">
        <f t="shared" si="2"/>
      </c>
    </row>
    <row r="14" spans="1:13" ht="18.75" customHeight="1">
      <c r="A14" s="71">
        <v>6</v>
      </c>
      <c r="B14" s="38"/>
      <c r="C14" s="41"/>
      <c r="D14" s="40"/>
      <c r="E14" s="40"/>
      <c r="F14" s="38"/>
      <c r="G14" s="153"/>
      <c r="H14" s="167"/>
      <c r="I14" s="162">
        <f>IF(OR(datafineprogetto="",D14="",J14=""),"",IF(OR(H14="L",(datafineprogetto-D14)&gt;1095),G14,ROUND(G14*(datafineprogetto-D14)/(J14-D14),2)))</f>
      </c>
      <c r="J14" s="163">
        <f t="shared" si="0"/>
      </c>
      <c r="K14" s="248">
        <f t="shared" si="1"/>
      </c>
      <c r="M14" s="241">
        <f t="shared" si="2"/>
      </c>
    </row>
    <row r="15" spans="1:13" ht="18.75" customHeight="1">
      <c r="A15" s="71">
        <v>7</v>
      </c>
      <c r="B15" s="38"/>
      <c r="C15" s="41"/>
      <c r="D15" s="40"/>
      <c r="E15" s="40"/>
      <c r="F15" s="38"/>
      <c r="G15" s="153"/>
      <c r="H15" s="167"/>
      <c r="I15" s="162">
        <f>IF(OR(datafineprogetto="",D15="",J15=""),"",IF(OR(H15="L",(datafineprogetto-D15)&gt;1095),G15,ROUND(G15*(datafineprogetto-D15)/(J15-D15),2)))</f>
      </c>
      <c r="J15" s="163">
        <f t="shared" si="0"/>
      </c>
      <c r="K15" s="248">
        <f t="shared" si="1"/>
      </c>
      <c r="M15" s="241">
        <f t="shared" si="2"/>
      </c>
    </row>
    <row r="16" spans="1:13" ht="18.75" customHeight="1">
      <c r="A16" s="71">
        <v>8</v>
      </c>
      <c r="B16" s="38"/>
      <c r="C16" s="41"/>
      <c r="D16" s="40"/>
      <c r="E16" s="40"/>
      <c r="F16" s="38"/>
      <c r="G16" s="153"/>
      <c r="H16" s="167"/>
      <c r="I16" s="162">
        <f>IF(OR(datafineprogetto="",D16="",J16=""),"",IF(OR(H16="L",(datafineprogetto-D16)&gt;1095),G16,ROUND(G16*(datafineprogetto-D16)/(J16-D16),2)))</f>
      </c>
      <c r="J16" s="163">
        <f t="shared" si="0"/>
      </c>
      <c r="K16" s="248">
        <f t="shared" si="1"/>
      </c>
      <c r="M16" s="241">
        <f t="shared" si="2"/>
      </c>
    </row>
    <row r="17" spans="1:13" ht="18.75" customHeight="1">
      <c r="A17" s="71">
        <v>9</v>
      </c>
      <c r="B17" s="38"/>
      <c r="C17" s="41"/>
      <c r="D17" s="40"/>
      <c r="E17" s="40"/>
      <c r="F17" s="38"/>
      <c r="G17" s="153"/>
      <c r="H17" s="167"/>
      <c r="I17" s="162">
        <f>IF(OR(datafineprogetto="",D17="",J17=""),"",IF(OR(H17="L",(datafineprogetto-D17)&gt;1095),G17,ROUND(G17*(datafineprogetto-D17)/(J17-D17),2)))</f>
      </c>
      <c r="J17" s="163">
        <f t="shared" si="0"/>
      </c>
      <c r="K17" s="248">
        <f t="shared" si="1"/>
      </c>
      <c r="M17" s="241">
        <f t="shared" si="2"/>
      </c>
    </row>
    <row r="18" spans="1:13" ht="18.75" customHeight="1">
      <c r="A18" s="71">
        <v>10</v>
      </c>
      <c r="B18" s="38"/>
      <c r="C18" s="41"/>
      <c r="D18" s="40"/>
      <c r="E18" s="40"/>
      <c r="F18" s="38"/>
      <c r="G18" s="153"/>
      <c r="H18" s="167"/>
      <c r="I18" s="162">
        <f>IF(OR(datafineprogetto="",D18="",J18=""),"",IF(OR(H18="L",(datafineprogetto-D18)&gt;1095),G18,ROUND(G18*(datafineprogetto-D18)/(J18-D18),2)))</f>
      </c>
      <c r="J18" s="163">
        <f t="shared" si="0"/>
      </c>
      <c r="K18" s="248">
        <f t="shared" si="1"/>
      </c>
      <c r="M18" s="241">
        <f t="shared" si="2"/>
      </c>
    </row>
    <row r="19" spans="1:13" ht="18.75" customHeight="1">
      <c r="A19" s="71">
        <v>11</v>
      </c>
      <c r="B19" s="38"/>
      <c r="C19" s="41"/>
      <c r="D19" s="40"/>
      <c r="E19" s="40"/>
      <c r="F19" s="38"/>
      <c r="G19" s="153"/>
      <c r="H19" s="167"/>
      <c r="I19" s="162">
        <f>IF(OR(datafineprogetto="",D19="",J19=""),"",IF(OR(H19="L",(datafineprogetto-D19)&gt;1095),G19,ROUND(G19*(datafineprogetto-D19)/(J19-D19),2)))</f>
      </c>
      <c r="J19" s="163">
        <f t="shared" si="0"/>
      </c>
      <c r="K19" s="248">
        <f t="shared" si="1"/>
      </c>
      <c r="M19" s="241">
        <f t="shared" si="2"/>
      </c>
    </row>
    <row r="20" spans="1:13" ht="18.75" customHeight="1">
      <c r="A20" s="71">
        <v>12</v>
      </c>
      <c r="B20" s="38"/>
      <c r="C20" s="41"/>
      <c r="D20" s="40"/>
      <c r="E20" s="40"/>
      <c r="F20" s="38"/>
      <c r="G20" s="153"/>
      <c r="H20" s="167"/>
      <c r="I20" s="162">
        <f>IF(OR(datafineprogetto="",D20="",J20=""),"",IF(OR(H20="L",(datafineprogetto-D20)&gt;1095),G20,ROUND(G20*(datafineprogetto-D20)/(J20-D20),2)))</f>
      </c>
      <c r="J20" s="163">
        <f t="shared" si="0"/>
      </c>
      <c r="K20" s="248">
        <f t="shared" si="1"/>
      </c>
      <c r="M20" s="241">
        <f t="shared" si="2"/>
      </c>
    </row>
    <row r="21" spans="1:13" ht="18.75" customHeight="1">
      <c r="A21" s="71">
        <v>13</v>
      </c>
      <c r="B21" s="38"/>
      <c r="C21" s="41"/>
      <c r="D21" s="40"/>
      <c r="E21" s="40"/>
      <c r="F21" s="38"/>
      <c r="G21" s="153"/>
      <c r="H21" s="167"/>
      <c r="I21" s="162">
        <f>IF(OR(datafineprogetto="",D21="",J21=""),"",IF(OR(H21="L",(datafineprogetto-D21)&gt;1095),G21,ROUND(G21*(datafineprogetto-D21)/(J21-D21),2)))</f>
      </c>
      <c r="J21" s="163">
        <f t="shared" si="0"/>
      </c>
      <c r="K21" s="248">
        <f t="shared" si="1"/>
      </c>
      <c r="M21" s="241">
        <f t="shared" si="2"/>
      </c>
    </row>
    <row r="22" spans="1:13" ht="18.75" customHeight="1">
      <c r="A22" s="71">
        <v>14</v>
      </c>
      <c r="B22" s="38"/>
      <c r="C22" s="41"/>
      <c r="D22" s="40"/>
      <c r="E22" s="40"/>
      <c r="F22" s="38"/>
      <c r="G22" s="153"/>
      <c r="H22" s="167"/>
      <c r="I22" s="162">
        <f>IF(OR(datafineprogetto="",D22="",J22=""),"",IF(OR(H22="L",(datafineprogetto-D22)&gt;1095),G22,ROUND(G22*(datafineprogetto-D22)/(J22-D22),2)))</f>
      </c>
      <c r="J22" s="163">
        <f t="shared" si="0"/>
      </c>
      <c r="K22" s="248">
        <f t="shared" si="1"/>
      </c>
      <c r="M22" s="241">
        <f t="shared" si="2"/>
      </c>
    </row>
    <row r="23" spans="1:13" ht="18.75" customHeight="1">
      <c r="A23" s="71">
        <v>15</v>
      </c>
      <c r="B23" s="38"/>
      <c r="C23" s="41"/>
      <c r="D23" s="40"/>
      <c r="E23" s="40"/>
      <c r="F23" s="38"/>
      <c r="G23" s="153"/>
      <c r="H23" s="167"/>
      <c r="I23" s="162">
        <f>IF(OR(datafineprogetto="",D23="",J23=""),"",IF(OR(H23="L",(datafineprogetto-D23)&gt;1095),G23,ROUND(G23*(datafineprogetto-D23)/(J23-D23),2)))</f>
      </c>
      <c r="J23" s="163">
        <f t="shared" si="0"/>
      </c>
      <c r="K23" s="248">
        <f t="shared" si="1"/>
      </c>
      <c r="M23" s="241">
        <f t="shared" si="2"/>
      </c>
    </row>
    <row r="24" spans="1:13" ht="18.75" customHeight="1">
      <c r="A24" s="71">
        <v>16</v>
      </c>
      <c r="B24" s="38"/>
      <c r="C24" s="41"/>
      <c r="D24" s="40"/>
      <c r="E24" s="40"/>
      <c r="F24" s="38"/>
      <c r="G24" s="153"/>
      <c r="H24" s="167"/>
      <c r="I24" s="162">
        <f>IF(OR(datafineprogetto="",D24="",J24=""),"",IF(OR(H24="L",(datafineprogetto-D24)&gt;1095),G24,ROUND(G24*(datafineprogetto-D24)/(J24-D24),2)))</f>
      </c>
      <c r="J24" s="163">
        <f t="shared" si="0"/>
      </c>
      <c r="K24" s="248">
        <f t="shared" si="1"/>
      </c>
      <c r="M24" s="241">
        <f t="shared" si="2"/>
      </c>
    </row>
    <row r="25" spans="1:13" ht="18.75" customHeight="1">
      <c r="A25" s="71">
        <v>17</v>
      </c>
      <c r="B25" s="38"/>
      <c r="C25" s="41"/>
      <c r="D25" s="40"/>
      <c r="E25" s="40"/>
      <c r="F25" s="38"/>
      <c r="G25" s="153"/>
      <c r="H25" s="167"/>
      <c r="I25" s="162">
        <f>IF(OR(datafineprogetto="",D25="",J25=""),"",IF(OR(H25="L",(datafineprogetto-D25)&gt;1095),G25,ROUND(G25*(datafineprogetto-D25)/(J25-D25),2)))</f>
      </c>
      <c r="J25" s="163">
        <f t="shared" si="0"/>
      </c>
      <c r="K25" s="248">
        <f t="shared" si="1"/>
      </c>
      <c r="M25" s="241">
        <f t="shared" si="2"/>
      </c>
    </row>
    <row r="26" spans="1:13" ht="18.75" customHeight="1">
      <c r="A26" s="71">
        <v>18</v>
      </c>
      <c r="B26" s="38"/>
      <c r="C26" s="41"/>
      <c r="D26" s="40"/>
      <c r="E26" s="40"/>
      <c r="F26" s="38"/>
      <c r="G26" s="153"/>
      <c r="H26" s="167"/>
      <c r="I26" s="162">
        <f>IF(OR(datafineprogetto="",D26="",J26=""),"",IF(OR(H26="L",(datafineprogetto-D26)&gt;1095),G26,ROUND(G26*(datafineprogetto-D26)/(J26-D26),2)))</f>
      </c>
      <c r="J26" s="163">
        <f t="shared" si="0"/>
      </c>
      <c r="K26" s="248">
        <f t="shared" si="1"/>
      </c>
      <c r="M26" s="241">
        <f t="shared" si="2"/>
      </c>
    </row>
    <row r="27" spans="1:13" ht="18.75" customHeight="1">
      <c r="A27" s="71">
        <v>19</v>
      </c>
      <c r="B27" s="38"/>
      <c r="C27" s="41"/>
      <c r="D27" s="40"/>
      <c r="E27" s="40"/>
      <c r="F27" s="38"/>
      <c r="G27" s="153"/>
      <c r="H27" s="167"/>
      <c r="I27" s="162">
        <f>IF(OR(datafineprogetto="",D27="",J27=""),"",IF(OR(H27="L",(datafineprogetto-D27)&gt;1095),G27,ROUND(G27*(datafineprogetto-D27)/(J27-D27),2)))</f>
      </c>
      <c r="J27" s="163">
        <f t="shared" si="0"/>
      </c>
      <c r="K27" s="248">
        <f t="shared" si="1"/>
      </c>
      <c r="M27" s="241">
        <f t="shared" si="2"/>
      </c>
    </row>
    <row r="28" spans="1:13" ht="18.75" customHeight="1">
      <c r="A28" s="71" t="s">
        <v>39</v>
      </c>
      <c r="B28" s="38"/>
      <c r="C28" s="41"/>
      <c r="D28" s="40"/>
      <c r="E28" s="40"/>
      <c r="F28" s="38"/>
      <c r="G28" s="153"/>
      <c r="H28" s="167"/>
      <c r="I28" s="162">
        <f>IF(OR(datafineprogetto="",D28="",J28=""),"",IF(OR(H28="L",(datafineprogetto-D28)&gt;1095),G28,ROUND(G28*(datafineprogetto-D28)/(J28-D28),2)))</f>
      </c>
      <c r="J28" s="163">
        <f t="shared" si="0"/>
      </c>
      <c r="K28" s="248">
        <f t="shared" si="1"/>
      </c>
      <c r="M28" s="241">
        <f t="shared" si="2"/>
      </c>
    </row>
    <row r="29" spans="1:13" s="151" customFormat="1" ht="18.75" customHeight="1">
      <c r="A29" s="71"/>
      <c r="B29" s="296" t="s">
        <v>114</v>
      </c>
      <c r="C29" s="148"/>
      <c r="D29" s="164"/>
      <c r="E29" s="164"/>
      <c r="F29" s="149"/>
      <c r="G29" s="149" t="s">
        <v>24</v>
      </c>
      <c r="H29" s="165" t="s">
        <v>45</v>
      </c>
      <c r="I29" s="150">
        <f>SUM(I9:I28)</f>
        <v>0</v>
      </c>
      <c r="L29" s="64"/>
      <c r="M29" s="77">
        <f>SUM(M9:M28)</f>
        <v>0</v>
      </c>
    </row>
    <row r="30" spans="2:9" ht="30.75" customHeight="1">
      <c r="B30" s="418" t="s">
        <v>113</v>
      </c>
      <c r="C30" s="418"/>
      <c r="D30" s="418"/>
      <c r="E30" s="418"/>
      <c r="F30" s="418"/>
      <c r="G30" s="418"/>
      <c r="H30" s="418"/>
      <c r="I30" s="418"/>
    </row>
    <row r="31" spans="2:12" ht="10.5">
      <c r="B31" s="152"/>
      <c r="L31" s="114"/>
    </row>
    <row r="32" ht="10.5">
      <c r="L32" s="114"/>
    </row>
  </sheetData>
  <sheetProtection password="CB83" sheet="1" objects="1" scenarios="1" formatRows="0"/>
  <mergeCells count="2">
    <mergeCell ref="M4:M6"/>
    <mergeCell ref="B30:I30"/>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2.xml><?xml version="1.0" encoding="utf-8"?>
<worksheet xmlns="http://schemas.openxmlformats.org/spreadsheetml/2006/main" xmlns:r="http://schemas.openxmlformats.org/officeDocument/2006/relationships">
  <sheetPr codeName="Foglio23">
    <tabColor indexed="50"/>
  </sheetPr>
  <dimension ref="A1:M33"/>
  <sheetViews>
    <sheetView workbookViewId="0" topLeftCell="A4">
      <selection activeCell="C29" sqref="C29"/>
    </sheetView>
  </sheetViews>
  <sheetFormatPr defaultColWidth="9.140625" defaultRowHeight="12.75"/>
  <cols>
    <col min="1" max="1" width="3.7109375" style="59" customWidth="1"/>
    <col min="2" max="2" width="23.140625" style="64" customWidth="1"/>
    <col min="3" max="3" width="21.421875" style="10" customWidth="1"/>
    <col min="4" max="5" width="9.421875" style="69" customWidth="1"/>
    <col min="6" max="6" width="7.7109375" style="35" customWidth="1"/>
    <col min="7" max="7" width="7.140625" style="116" customWidth="1"/>
    <col min="8" max="8" width="15.28125" style="83" customWidth="1"/>
    <col min="9" max="9" width="7.140625" style="316" customWidth="1"/>
    <col min="10" max="10" width="7.7109375" style="247" customWidth="1"/>
    <col min="11" max="11" width="7.140625" style="374" customWidth="1"/>
    <col min="12" max="12" width="13.421875" style="247" bestFit="1" customWidth="1"/>
    <col min="13" max="13" width="5.140625" style="334" customWidth="1"/>
    <col min="14" max="16384" width="9.140625" style="64" customWidth="1"/>
  </cols>
  <sheetData>
    <row r="1" spans="1:13" s="142" customFormat="1" ht="23.25" customHeight="1">
      <c r="A1" s="198" t="s">
        <v>112</v>
      </c>
      <c r="B1" s="198" t="s">
        <v>100</v>
      </c>
      <c r="C1" s="200"/>
      <c r="D1" s="188"/>
      <c r="E1" s="188"/>
      <c r="F1" s="199"/>
      <c r="G1" s="51"/>
      <c r="H1" s="51"/>
      <c r="I1" s="309"/>
      <c r="J1" s="233"/>
      <c r="K1" s="368"/>
      <c r="L1" s="233"/>
      <c r="M1" s="330"/>
    </row>
    <row r="2" spans="1:13" s="144" customFormat="1" ht="17.25" customHeight="1">
      <c r="A2" s="198"/>
      <c r="C2" s="201"/>
      <c r="D2" s="189"/>
      <c r="E2" s="189"/>
      <c r="F2" s="202"/>
      <c r="G2" s="55"/>
      <c r="H2" s="55" t="s">
        <v>22</v>
      </c>
      <c r="I2" s="310"/>
      <c r="J2" s="234"/>
      <c r="K2" s="369"/>
      <c r="L2" s="234"/>
      <c r="M2" s="331"/>
    </row>
    <row r="3" spans="1:13" s="145" customFormat="1" ht="17.25" customHeight="1">
      <c r="A3" s="294"/>
      <c r="C3" s="203"/>
      <c r="D3" s="204"/>
      <c r="E3" s="204"/>
      <c r="F3" s="205"/>
      <c r="G3" s="58"/>
      <c r="H3" s="58" t="str">
        <f>"rendicontazione "&amp;IF(riepilogo!scelta="R","Ricerca",IF(riepilogo!scelta="I","Innovazione processi",""))&amp;" - elenco a)"</f>
        <v>rendicontazione  - elenco a)</v>
      </c>
      <c r="I3" s="311"/>
      <c r="J3" s="235"/>
      <c r="K3" s="370"/>
      <c r="L3" s="235"/>
      <c r="M3" s="332"/>
    </row>
    <row r="4" spans="1:13" ht="27" customHeight="1">
      <c r="A4" s="196" t="s">
        <v>77</v>
      </c>
      <c r="B4" s="403" t="s">
        <v>49</v>
      </c>
      <c r="C4" s="403"/>
      <c r="D4" s="61"/>
      <c r="E4" s="61"/>
      <c r="F4" s="62" t="str">
        <f>"data inizio attività "&amp;IF(riepilogo!scelta="R","Ricerca",IF(riepilogo!scelta="I","Innovazione processi",""))&amp;":"</f>
        <v>data inizio attività :</v>
      </c>
      <c r="G4" s="385"/>
      <c r="H4" s="63"/>
      <c r="I4" s="312"/>
      <c r="J4" s="406" t="s">
        <v>105</v>
      </c>
      <c r="K4" s="407"/>
      <c r="L4" s="408"/>
      <c r="M4" s="333"/>
    </row>
    <row r="5" spans="1:13" ht="12" customHeight="1">
      <c r="A5" s="196" t="s">
        <v>78</v>
      </c>
      <c r="D5" s="65"/>
      <c r="E5" s="65"/>
      <c r="F5" s="62" t="str">
        <f>"data fine attività "&amp;IF(riepilogo!scelta="R","Ricerca",IF(riepilogo!scelta="I","Innovazione processi",""))&amp;":"</f>
        <v>data fine attività :</v>
      </c>
      <c r="G5" s="385"/>
      <c r="H5" s="63"/>
      <c r="I5" s="312"/>
      <c r="J5" s="236"/>
      <c r="K5" s="371"/>
      <c r="L5" s="236"/>
      <c r="M5" s="333"/>
    </row>
    <row r="6" spans="1:13" ht="12" customHeight="1">
      <c r="A6" s="196" t="s">
        <v>79</v>
      </c>
      <c r="B6" s="67" t="s">
        <v>54</v>
      </c>
      <c r="C6" s="68"/>
      <c r="H6" s="70"/>
      <c r="I6" s="313"/>
      <c r="J6" s="236"/>
      <c r="K6" s="371"/>
      <c r="L6" s="236"/>
      <c r="M6" s="333"/>
    </row>
    <row r="7" spans="1:12" ht="20.25" customHeight="1">
      <c r="A7" s="197" t="s">
        <v>97</v>
      </c>
      <c r="B7" s="72" t="s">
        <v>6</v>
      </c>
      <c r="C7" s="73" t="s">
        <v>56</v>
      </c>
      <c r="D7" s="74" t="s">
        <v>50</v>
      </c>
      <c r="E7" s="74" t="s">
        <v>63</v>
      </c>
      <c r="F7" s="75" t="s">
        <v>55</v>
      </c>
      <c r="G7" s="365" t="s">
        <v>4</v>
      </c>
      <c r="H7" s="76" t="s">
        <v>5</v>
      </c>
      <c r="I7" s="314"/>
      <c r="J7" s="238" t="s">
        <v>106</v>
      </c>
      <c r="K7" s="372" t="s">
        <v>4</v>
      </c>
      <c r="L7" s="239" t="s">
        <v>5</v>
      </c>
    </row>
    <row r="8" spans="1:13" ht="18.75" customHeight="1">
      <c r="A8" s="59">
        <v>1</v>
      </c>
      <c r="B8" s="4"/>
      <c r="C8" s="23"/>
      <c r="D8" s="30"/>
      <c r="E8" s="30"/>
      <c r="F8" s="220">
        <f>IF(B8="","",IF(A6=TRUE,"",IF(A3=1,forfaitimpiegato,IF(A3=2,forfaitquadro,IF(A3=3,forfaitdirigente,"")))))</f>
      </c>
      <c r="G8" s="366"/>
      <c r="H8" s="78">
        <f>IF($A$3=4,"spesa tra i terzi",IF(F8="","",F8*G8))</f>
      </c>
      <c r="I8" s="315">
        <f>IF(OR(B8="",G8=""),"",IF(D8="","inizio rapporto?",IF(E8&lt;&gt;"",IF(G8&gt;(MIN(H$5,E8)-MAX(H$4,D8))*2000/365,"oltre 2000 ore/anno",""),IF(G8&gt;(H$5-MAX(H$4,D8))*2000/365,"oltre 2000 ore/anno",""))))</f>
      </c>
      <c r="J8" s="240">
        <f>F8</f>
      </c>
      <c r="K8" s="373">
        <f>IF(G8="","",G8)</f>
      </c>
      <c r="L8" s="242">
        <f>IF(AND(J8&lt;&gt;"",K8&lt;&gt;""),J8*K8,"")</f>
      </c>
      <c r="M8" s="334">
        <f>IF(B8="","",IF(OR(H$4="",H$5=""),"",MIN(H$5,E8)-MAX(H$4,D8)))</f>
      </c>
    </row>
    <row r="9" spans="1:13" ht="12" customHeight="1">
      <c r="A9" s="196"/>
      <c r="D9" s="65"/>
      <c r="E9" s="65"/>
      <c r="F9" s="62"/>
      <c r="G9" s="385"/>
      <c r="H9" s="63"/>
      <c r="I9" s="312"/>
      <c r="J9" s="236"/>
      <c r="K9" s="371"/>
      <c r="L9" s="236"/>
      <c r="M9" s="333"/>
    </row>
    <row r="10" spans="1:13" ht="12" customHeight="1">
      <c r="A10" s="196"/>
      <c r="B10" s="67" t="s">
        <v>23</v>
      </c>
      <c r="C10" s="68"/>
      <c r="H10" s="70"/>
      <c r="I10" s="313"/>
      <c r="J10" s="236"/>
      <c r="K10" s="371"/>
      <c r="L10" s="236"/>
      <c r="M10" s="333"/>
    </row>
    <row r="11" spans="1:12" ht="20.25" customHeight="1">
      <c r="A11" s="197"/>
      <c r="B11" s="72" t="s">
        <v>6</v>
      </c>
      <c r="C11" s="73" t="s">
        <v>56</v>
      </c>
      <c r="D11" s="74" t="s">
        <v>50</v>
      </c>
      <c r="E11" s="74" t="s">
        <v>63</v>
      </c>
      <c r="F11" s="75" t="s">
        <v>55</v>
      </c>
      <c r="G11" s="365" t="s">
        <v>4</v>
      </c>
      <c r="H11" s="76" t="s">
        <v>5</v>
      </c>
      <c r="I11" s="314"/>
      <c r="J11" s="238" t="s">
        <v>106</v>
      </c>
      <c r="K11" s="372" t="s">
        <v>4</v>
      </c>
      <c r="L11" s="239" t="s">
        <v>5</v>
      </c>
    </row>
    <row r="12" spans="1:13" ht="18.75" customHeight="1">
      <c r="A12" s="71">
        <v>2</v>
      </c>
      <c r="B12" s="4"/>
      <c r="C12" s="5"/>
      <c r="D12" s="34"/>
      <c r="E12" s="34"/>
      <c r="F12" s="80">
        <f aca="true" t="shared" si="0" ref="F12:F22">IF(B12&lt;&gt;"",forfaitricercatori,"")</f>
      </c>
      <c r="G12" s="366"/>
      <c r="H12" s="77">
        <f aca="true" t="shared" si="1" ref="H12:H22">IF(F12&lt;&gt;"",F12*G12,"")</f>
      </c>
      <c r="I12" s="315">
        <f>IF(OR(B12="",G12=""),"",IF(D12="","inizio rapporto?",IF(E12&lt;&gt;"",IF(G12&gt;(MIN(H$5,E12)-MAX(H$4,D12))*2000/365,"oltre 2000 ore/anno",""),IF(G12&gt;(H$5-MAX(H$4,D12))*2000/365,"oltre 2000 ore/anno",""))))</f>
      </c>
      <c r="J12" s="240">
        <f>F12</f>
      </c>
      <c r="K12" s="373">
        <f>IF(G12="","",G12)</f>
      </c>
      <c r="L12" s="242">
        <f>IF(AND(J12&lt;&gt;"",K12&lt;&gt;""),J12*K12,"")</f>
      </c>
      <c r="M12" s="334">
        <f>IF(B12="","",IF(OR(H$4="",H$5=""),"",MIN(H$5,E12)-MAX(H$4,D12)))</f>
      </c>
    </row>
    <row r="13" spans="1:13" ht="18.75" customHeight="1">
      <c r="A13" s="71">
        <v>3</v>
      </c>
      <c r="B13" s="4"/>
      <c r="C13" s="5"/>
      <c r="D13" s="34"/>
      <c r="E13" s="34"/>
      <c r="F13" s="80">
        <f t="shared" si="0"/>
      </c>
      <c r="G13" s="366"/>
      <c r="H13" s="77">
        <f t="shared" si="1"/>
      </c>
      <c r="I13" s="315">
        <f aca="true" t="shared" si="2" ref="I13:I30">IF(OR(B13="",G13=""),"",IF(D13="","inizio rapporto?",IF(E13&lt;&gt;"",IF(G13&gt;(MIN(H$5,E13)-MAX(H$4,D13))*2000/365,"oltre 2000 ore/anno",""),IF(G13&gt;(H$5-MAX(H$4,D13))*2000/365,"oltre 2000 ore/anno",""))))</f>
      </c>
      <c r="J13" s="240">
        <f aca="true" t="shared" si="3" ref="J13:J30">F13</f>
      </c>
      <c r="K13" s="373">
        <f aca="true" t="shared" si="4" ref="K13:K30">IF(G13="","",G13)</f>
      </c>
      <c r="L13" s="242">
        <f aca="true" t="shared" si="5" ref="L13:L30">IF(AND(J13&lt;&gt;"",K13&lt;&gt;""),J13*K13,"")</f>
      </c>
      <c r="M13" s="334">
        <f aca="true" t="shared" si="6" ref="M13:M30">IF(B13="","",IF(OR(H$4="",H$5=""),"",MIN(H$5,E13)-MAX(H$4,D13)))</f>
      </c>
    </row>
    <row r="14" spans="1:13" ht="18.75" customHeight="1">
      <c r="A14" s="71">
        <v>4</v>
      </c>
      <c r="B14" s="4"/>
      <c r="C14" s="5"/>
      <c r="D14" s="34"/>
      <c r="E14" s="34"/>
      <c r="F14" s="80">
        <f t="shared" si="0"/>
      </c>
      <c r="G14" s="366"/>
      <c r="H14" s="77">
        <f t="shared" si="1"/>
      </c>
      <c r="I14" s="315">
        <f t="shared" si="2"/>
      </c>
      <c r="J14" s="240">
        <f t="shared" si="3"/>
      </c>
      <c r="K14" s="373">
        <f t="shared" si="4"/>
      </c>
      <c r="L14" s="242">
        <f t="shared" si="5"/>
      </c>
      <c r="M14" s="334">
        <f t="shared" si="6"/>
      </c>
    </row>
    <row r="15" spans="1:13" ht="18.75" customHeight="1">
      <c r="A15" s="71">
        <v>5</v>
      </c>
      <c r="B15" s="4"/>
      <c r="C15" s="5"/>
      <c r="D15" s="34"/>
      <c r="E15" s="34"/>
      <c r="F15" s="80">
        <f t="shared" si="0"/>
      </c>
      <c r="G15" s="366"/>
      <c r="H15" s="77">
        <f t="shared" si="1"/>
      </c>
      <c r="I15" s="315">
        <f t="shared" si="2"/>
      </c>
      <c r="J15" s="240">
        <f t="shared" si="3"/>
      </c>
      <c r="K15" s="373">
        <f t="shared" si="4"/>
      </c>
      <c r="L15" s="242">
        <f t="shared" si="5"/>
      </c>
      <c r="M15" s="334">
        <f t="shared" si="6"/>
      </c>
    </row>
    <row r="16" spans="1:13" ht="18.75" customHeight="1">
      <c r="A16" s="71">
        <v>6</v>
      </c>
      <c r="B16" s="4"/>
      <c r="C16" s="5"/>
      <c r="D16" s="34"/>
      <c r="E16" s="34"/>
      <c r="F16" s="80">
        <f t="shared" si="0"/>
      </c>
      <c r="G16" s="366"/>
      <c r="H16" s="77">
        <f t="shared" si="1"/>
      </c>
      <c r="I16" s="315">
        <f t="shared" si="2"/>
      </c>
      <c r="J16" s="240">
        <f t="shared" si="3"/>
      </c>
      <c r="K16" s="373">
        <f t="shared" si="4"/>
      </c>
      <c r="L16" s="242">
        <f t="shared" si="5"/>
      </c>
      <c r="M16" s="334">
        <f t="shared" si="6"/>
      </c>
    </row>
    <row r="17" spans="1:13" ht="18.75" customHeight="1">
      <c r="A17" s="71">
        <v>7</v>
      </c>
      <c r="B17" s="4"/>
      <c r="C17" s="5"/>
      <c r="D17" s="34"/>
      <c r="E17" s="34"/>
      <c r="F17" s="80">
        <f t="shared" si="0"/>
      </c>
      <c r="G17" s="366"/>
      <c r="H17" s="77">
        <f t="shared" si="1"/>
      </c>
      <c r="I17" s="315">
        <f t="shared" si="2"/>
      </c>
      <c r="J17" s="240">
        <f t="shared" si="3"/>
      </c>
      <c r="K17" s="373">
        <f t="shared" si="4"/>
      </c>
      <c r="L17" s="242">
        <f t="shared" si="5"/>
      </c>
      <c r="M17" s="334">
        <f t="shared" si="6"/>
      </c>
    </row>
    <row r="18" spans="1:13" ht="18.75" customHeight="1">
      <c r="A18" s="71">
        <v>8</v>
      </c>
      <c r="B18" s="4"/>
      <c r="C18" s="5"/>
      <c r="D18" s="34"/>
      <c r="E18" s="34"/>
      <c r="F18" s="80">
        <f t="shared" si="0"/>
      </c>
      <c r="G18" s="366"/>
      <c r="H18" s="77">
        <f t="shared" si="1"/>
      </c>
      <c r="I18" s="315">
        <f t="shared" si="2"/>
      </c>
      <c r="J18" s="240">
        <f t="shared" si="3"/>
      </c>
      <c r="K18" s="373">
        <f t="shared" si="4"/>
      </c>
      <c r="L18" s="242">
        <f t="shared" si="5"/>
      </c>
      <c r="M18" s="334">
        <f t="shared" si="6"/>
      </c>
    </row>
    <row r="19" spans="1:13" ht="18.75" customHeight="1">
      <c r="A19" s="71">
        <v>9</v>
      </c>
      <c r="B19" s="4"/>
      <c r="C19" s="5"/>
      <c r="D19" s="34"/>
      <c r="E19" s="34"/>
      <c r="F19" s="80">
        <f t="shared" si="0"/>
      </c>
      <c r="G19" s="366"/>
      <c r="H19" s="77">
        <f t="shared" si="1"/>
      </c>
      <c r="I19" s="315">
        <f t="shared" si="2"/>
      </c>
      <c r="J19" s="240">
        <f t="shared" si="3"/>
      </c>
      <c r="K19" s="373">
        <f t="shared" si="4"/>
      </c>
      <c r="L19" s="242">
        <f t="shared" si="5"/>
      </c>
      <c r="M19" s="334">
        <f t="shared" si="6"/>
      </c>
    </row>
    <row r="20" spans="1:13" ht="18.75" customHeight="1">
      <c r="A20" s="71">
        <v>10</v>
      </c>
      <c r="B20" s="4"/>
      <c r="C20" s="5"/>
      <c r="D20" s="34"/>
      <c r="E20" s="34"/>
      <c r="F20" s="80">
        <f t="shared" si="0"/>
      </c>
      <c r="G20" s="366"/>
      <c r="H20" s="77">
        <f t="shared" si="1"/>
      </c>
      <c r="I20" s="315">
        <f t="shared" si="2"/>
      </c>
      <c r="J20" s="240">
        <f t="shared" si="3"/>
      </c>
      <c r="K20" s="373">
        <f t="shared" si="4"/>
      </c>
      <c r="L20" s="242">
        <f t="shared" si="5"/>
      </c>
      <c r="M20" s="334">
        <f t="shared" si="6"/>
      </c>
    </row>
    <row r="21" spans="1:13" ht="18.75" customHeight="1">
      <c r="A21" s="71">
        <v>11</v>
      </c>
      <c r="B21" s="4"/>
      <c r="C21" s="5"/>
      <c r="D21" s="34"/>
      <c r="E21" s="34"/>
      <c r="F21" s="80">
        <f t="shared" si="0"/>
      </c>
      <c r="G21" s="366"/>
      <c r="H21" s="77">
        <f t="shared" si="1"/>
      </c>
      <c r="I21" s="315">
        <f t="shared" si="2"/>
      </c>
      <c r="J21" s="240">
        <f t="shared" si="3"/>
      </c>
      <c r="K21" s="373">
        <f t="shared" si="4"/>
      </c>
      <c r="L21" s="242">
        <f t="shared" si="5"/>
      </c>
      <c r="M21" s="334">
        <f t="shared" si="6"/>
      </c>
    </row>
    <row r="22" spans="1:13" ht="18.75" customHeight="1">
      <c r="A22" s="71">
        <v>12</v>
      </c>
      <c r="B22" s="4"/>
      <c r="C22" s="5"/>
      <c r="D22" s="34"/>
      <c r="E22" s="34"/>
      <c r="F22" s="80">
        <f t="shared" si="0"/>
      </c>
      <c r="G22" s="366"/>
      <c r="H22" s="77">
        <f t="shared" si="1"/>
      </c>
      <c r="I22" s="315">
        <f t="shared" si="2"/>
      </c>
      <c r="J22" s="240">
        <f t="shared" si="3"/>
      </c>
      <c r="K22" s="373">
        <f t="shared" si="4"/>
      </c>
      <c r="L22" s="242">
        <f t="shared" si="5"/>
      </c>
      <c r="M22" s="334">
        <f t="shared" si="6"/>
      </c>
    </row>
    <row r="23" spans="1:13" ht="18.75" customHeight="1">
      <c r="A23" s="71">
        <v>13</v>
      </c>
      <c r="B23" s="4"/>
      <c r="C23" s="5"/>
      <c r="D23" s="34"/>
      <c r="E23" s="34"/>
      <c r="F23" s="80">
        <f aca="true" t="shared" si="7" ref="F23:F28">IF(B23&lt;&gt;"",forfaitricercatori,"")</f>
      </c>
      <c r="G23" s="366"/>
      <c r="H23" s="77">
        <f aca="true" t="shared" si="8" ref="H23:H28">IF(F23&lt;&gt;"",F23*G23,"")</f>
      </c>
      <c r="I23" s="315">
        <f t="shared" si="2"/>
      </c>
      <c r="J23" s="240">
        <f t="shared" si="3"/>
      </c>
      <c r="K23" s="373">
        <f t="shared" si="4"/>
      </c>
      <c r="L23" s="242">
        <f t="shared" si="5"/>
      </c>
      <c r="M23" s="334">
        <f t="shared" si="6"/>
      </c>
    </row>
    <row r="24" spans="1:13" ht="18.75" customHeight="1">
      <c r="A24" s="71">
        <v>14</v>
      </c>
      <c r="B24" s="4"/>
      <c r="C24" s="5"/>
      <c r="D24" s="34"/>
      <c r="E24" s="34"/>
      <c r="F24" s="80">
        <f t="shared" si="7"/>
      </c>
      <c r="G24" s="366"/>
      <c r="H24" s="77">
        <f t="shared" si="8"/>
      </c>
      <c r="I24" s="315">
        <f t="shared" si="2"/>
      </c>
      <c r="J24" s="240">
        <f t="shared" si="3"/>
      </c>
      <c r="K24" s="373">
        <f t="shared" si="4"/>
      </c>
      <c r="L24" s="242">
        <f t="shared" si="5"/>
      </c>
      <c r="M24" s="334">
        <f t="shared" si="6"/>
      </c>
    </row>
    <row r="25" spans="1:13" ht="18.75" customHeight="1">
      <c r="A25" s="71">
        <v>15</v>
      </c>
      <c r="B25" s="4"/>
      <c r="C25" s="5"/>
      <c r="D25" s="34"/>
      <c r="E25" s="34"/>
      <c r="F25" s="80">
        <f t="shared" si="7"/>
      </c>
      <c r="G25" s="366"/>
      <c r="H25" s="77">
        <f t="shared" si="8"/>
      </c>
      <c r="I25" s="315">
        <f t="shared" si="2"/>
      </c>
      <c r="J25" s="240">
        <f t="shared" si="3"/>
      </c>
      <c r="K25" s="373">
        <f t="shared" si="4"/>
      </c>
      <c r="L25" s="242">
        <f t="shared" si="5"/>
      </c>
      <c r="M25" s="334">
        <f t="shared" si="6"/>
      </c>
    </row>
    <row r="26" spans="1:13" ht="18.75" customHeight="1">
      <c r="A26" s="71">
        <v>16</v>
      </c>
      <c r="B26" s="4"/>
      <c r="C26" s="5"/>
      <c r="D26" s="34"/>
      <c r="E26" s="34"/>
      <c r="F26" s="80">
        <f t="shared" si="7"/>
      </c>
      <c r="G26" s="366"/>
      <c r="H26" s="77">
        <f t="shared" si="8"/>
      </c>
      <c r="I26" s="315">
        <f t="shared" si="2"/>
      </c>
      <c r="J26" s="240">
        <f t="shared" si="3"/>
      </c>
      <c r="K26" s="373">
        <f t="shared" si="4"/>
      </c>
      <c r="L26" s="242">
        <f t="shared" si="5"/>
      </c>
      <c r="M26" s="334">
        <f t="shared" si="6"/>
      </c>
    </row>
    <row r="27" spans="1:13" ht="18.75" customHeight="1">
      <c r="A27" s="71">
        <v>17</v>
      </c>
      <c r="B27" s="4"/>
      <c r="C27" s="5"/>
      <c r="D27" s="34"/>
      <c r="E27" s="34"/>
      <c r="F27" s="80">
        <f t="shared" si="7"/>
      </c>
      <c r="G27" s="366"/>
      <c r="H27" s="77">
        <f t="shared" si="8"/>
      </c>
      <c r="I27" s="315">
        <f t="shared" si="2"/>
      </c>
      <c r="J27" s="240">
        <f t="shared" si="3"/>
      </c>
      <c r="K27" s="373">
        <f t="shared" si="4"/>
      </c>
      <c r="L27" s="242">
        <f t="shared" si="5"/>
      </c>
      <c r="M27" s="334">
        <f t="shared" si="6"/>
      </c>
    </row>
    <row r="28" spans="1:13" ht="18.75" customHeight="1">
      <c r="A28" s="71">
        <v>18</v>
      </c>
      <c r="B28" s="4"/>
      <c r="C28" s="5"/>
      <c r="D28" s="34"/>
      <c r="E28" s="34"/>
      <c r="F28" s="80">
        <f t="shared" si="7"/>
      </c>
      <c r="G28" s="366"/>
      <c r="H28" s="77">
        <f t="shared" si="8"/>
      </c>
      <c r="I28" s="315">
        <f t="shared" si="2"/>
      </c>
      <c r="J28" s="240">
        <f t="shared" si="3"/>
      </c>
      <c r="K28" s="373">
        <f t="shared" si="4"/>
      </c>
      <c r="L28" s="242">
        <f t="shared" si="5"/>
      </c>
      <c r="M28" s="334">
        <f t="shared" si="6"/>
      </c>
    </row>
    <row r="29" spans="1:13" ht="18.75" customHeight="1">
      <c r="A29" s="71">
        <v>19</v>
      </c>
      <c r="B29" s="4"/>
      <c r="C29" s="5"/>
      <c r="D29" s="34"/>
      <c r="E29" s="34"/>
      <c r="F29" s="80">
        <f>IF(B29&lt;&gt;"",forfaitricercatori,"")</f>
      </c>
      <c r="G29" s="366"/>
      <c r="H29" s="77">
        <f>IF(F29&lt;&gt;"",F29*G29,"")</f>
      </c>
      <c r="I29" s="315">
        <f t="shared" si="2"/>
      </c>
      <c r="J29" s="240">
        <f t="shared" si="3"/>
      </c>
      <c r="K29" s="373">
        <f t="shared" si="4"/>
      </c>
      <c r="L29" s="242">
        <f t="shared" si="5"/>
      </c>
      <c r="M29" s="334">
        <f t="shared" si="6"/>
      </c>
    </row>
    <row r="30" spans="1:13" ht="18.75" customHeight="1">
      <c r="A30" s="71" t="s">
        <v>39</v>
      </c>
      <c r="B30" s="231"/>
      <c r="C30" s="192"/>
      <c r="D30" s="193"/>
      <c r="E30" s="193"/>
      <c r="F30" s="80">
        <f>IF(B30&lt;&gt;"",forfaitricercatori,"")</f>
      </c>
      <c r="G30" s="366"/>
      <c r="H30" s="77">
        <f>IF(F30&lt;&gt;"",F30*G30,"")</f>
      </c>
      <c r="I30" s="315">
        <f t="shared" si="2"/>
      </c>
      <c r="J30" s="240">
        <f t="shared" si="3"/>
      </c>
      <c r="K30" s="373">
        <f t="shared" si="4"/>
      </c>
      <c r="L30" s="242">
        <f t="shared" si="5"/>
      </c>
      <c r="M30" s="334">
        <f t="shared" si="6"/>
      </c>
    </row>
    <row r="31" spans="2:12" ht="18.75" customHeight="1">
      <c r="B31" s="404" t="s">
        <v>103</v>
      </c>
      <c r="C31" s="404"/>
      <c r="D31" s="81" t="s">
        <v>24</v>
      </c>
      <c r="E31" s="82" t="s">
        <v>57</v>
      </c>
      <c r="F31" s="26"/>
      <c r="G31" s="366">
        <f>SUM(G12:G30)</f>
        <v>0</v>
      </c>
      <c r="H31" s="77">
        <f>SUM(H12:H30)</f>
        <v>0</v>
      </c>
      <c r="I31" s="315"/>
      <c r="J31" s="243"/>
      <c r="K31" s="373">
        <f>SUM(K12:K30)</f>
        <v>0</v>
      </c>
      <c r="L31" s="242">
        <f>SUM(L12:L30)</f>
        <v>0</v>
      </c>
    </row>
    <row r="32" spans="1:12" ht="6" customHeight="1">
      <c r="A32" s="100"/>
      <c r="B32" s="405"/>
      <c r="C32" s="405"/>
      <c r="J32" s="244"/>
      <c r="L32" s="245"/>
    </row>
    <row r="33" spans="1:12" ht="18.75" customHeight="1">
      <c r="A33" s="100"/>
      <c r="B33" s="405"/>
      <c r="C33" s="405"/>
      <c r="D33" s="81" t="s">
        <v>24</v>
      </c>
      <c r="E33" s="82" t="s">
        <v>59</v>
      </c>
      <c r="F33" s="26"/>
      <c r="G33" s="367"/>
      <c r="H33" s="77">
        <f>IF(OR(H8="spesa tra i terzi",H8=""),H31,H31+H8)</f>
        <v>0</v>
      </c>
      <c r="I33" s="315"/>
      <c r="J33" s="243"/>
      <c r="K33" s="375"/>
      <c r="L33" s="242">
        <f>IF(L8="",L31,L31+L8)</f>
        <v>0</v>
      </c>
    </row>
  </sheetData>
  <sheetProtection password="CB83" sheet="1" objects="1" scenarios="1" formatRows="0"/>
  <mergeCells count="3">
    <mergeCell ref="B4:C4"/>
    <mergeCell ref="B31:C33"/>
    <mergeCell ref="J4:L4"/>
  </mergeCells>
  <printOptions/>
  <pageMargins left="0.3937007874015748" right="0.3937007874015748" top="0.3937007874015748" bottom="0.3937007874015748" header="0.31496062992125984" footer="0.3937007874015748"/>
  <pageSetup horizontalDpi="300" verticalDpi="300" orientation="portrait" paperSize="9" r:id="rId3"/>
  <headerFooter alignWithMargins="0">
    <oddFooter>&amp;R&amp;"Verdana,Normale"&amp;8&amp;P</oddFooter>
  </headerFooter>
  <legacyDrawing r:id="rId2"/>
</worksheet>
</file>

<file path=xl/worksheets/sheet20.xml><?xml version="1.0" encoding="utf-8"?>
<worksheet xmlns="http://schemas.openxmlformats.org/spreadsheetml/2006/main" xmlns:r="http://schemas.openxmlformats.org/officeDocument/2006/relationships">
  <sheetPr codeName="Foglio21">
    <tabColor indexed="27"/>
  </sheetPr>
  <dimension ref="A1:L33"/>
  <sheetViews>
    <sheetView workbookViewId="0" topLeftCell="A4">
      <selection activeCell="N23" sqref="N23"/>
    </sheetView>
  </sheetViews>
  <sheetFormatPr defaultColWidth="9.140625" defaultRowHeight="12.75"/>
  <cols>
    <col min="1" max="1" width="2.421875" style="59" bestFit="1" customWidth="1"/>
    <col min="2" max="2" width="34.28125" style="48" customWidth="1"/>
    <col min="3" max="3" width="6.421875" style="155" customWidth="1"/>
    <col min="4" max="5" width="8.421875" style="65" customWidth="1"/>
    <col min="6" max="6" width="10.00390625" style="168" bestFit="1" customWidth="1"/>
    <col min="7" max="7" width="6.28125" style="169" customWidth="1"/>
    <col min="8" max="8" width="10.57421875" style="178" customWidth="1"/>
    <col min="9" max="9" width="10.28125" style="179" customWidth="1"/>
    <col min="10" max="10" width="9.140625" style="48" customWidth="1"/>
    <col min="11" max="11" width="2.57421875" style="64" customWidth="1"/>
    <col min="12" max="12" width="15.421875" style="257" customWidth="1"/>
    <col min="13" max="16384" width="9.140625" style="48" customWidth="1"/>
  </cols>
  <sheetData>
    <row r="1" spans="1:12" ht="23.25" customHeight="1">
      <c r="A1" s="194"/>
      <c r="B1" s="190" t="s">
        <v>100</v>
      </c>
      <c r="H1" s="70"/>
      <c r="I1" s="51" t="s">
        <v>21</v>
      </c>
      <c r="K1" s="52"/>
      <c r="L1" s="251"/>
    </row>
    <row r="2" spans="1:12" ht="17.25" customHeight="1">
      <c r="A2" s="194"/>
      <c r="B2" s="143"/>
      <c r="F2" s="170"/>
      <c r="H2" s="70"/>
      <c r="I2" s="55" t="s">
        <v>22</v>
      </c>
      <c r="K2" s="56"/>
      <c r="L2" s="252"/>
    </row>
    <row r="3" spans="1:12" ht="17.25" customHeight="1">
      <c r="A3" s="48"/>
      <c r="B3" s="143"/>
      <c r="F3" s="170"/>
      <c r="H3" s="70"/>
      <c r="I3" s="145" t="str">
        <f>"rendicontazione "&amp;IF(riepilogo!scelta="R","Sviluppo",IF(riepilogo!scelta="I","Innovazione organizzazione",""))&amp;" - elenco g)"</f>
        <v>rendicontazione  - elenco g)</v>
      </c>
      <c r="K3" s="56"/>
      <c r="L3" s="253"/>
    </row>
    <row r="4" spans="2:12" ht="27" customHeight="1">
      <c r="B4" s="138" t="s">
        <v>19</v>
      </c>
      <c r="C4" s="125"/>
      <c r="D4" s="156"/>
      <c r="E4" s="156"/>
      <c r="F4" s="171"/>
      <c r="G4" s="48"/>
      <c r="H4" s="93"/>
      <c r="I4" s="94"/>
      <c r="L4" s="415" t="s">
        <v>107</v>
      </c>
    </row>
    <row r="5" spans="2:12" ht="11.25" customHeight="1">
      <c r="B5" s="138"/>
      <c r="C5" s="125"/>
      <c r="D5" s="156"/>
      <c r="E5" s="156"/>
      <c r="F5" s="171"/>
      <c r="G5" s="97"/>
      <c r="H5" s="98" t="str">
        <f>"data inizio attività "&amp;IF(riepilogo!scelta="R","Sviluppo",IF(riepilogo!scelta="I","Innovazione organizzazione",""))&amp;":"</f>
        <v>data inizio attività :</v>
      </c>
      <c r="I5" s="99">
        <f>IF(datainiziosviluppo="","",datainiziosviluppo)</f>
      </c>
      <c r="L5" s="416"/>
    </row>
    <row r="6" spans="2:12" ht="11.25" customHeight="1">
      <c r="B6" s="95" t="s">
        <v>70</v>
      </c>
      <c r="C6" s="125"/>
      <c r="D6" s="156"/>
      <c r="E6" s="156"/>
      <c r="F6" s="171"/>
      <c r="G6" s="97"/>
      <c r="H6" s="98" t="str">
        <f>"data fine attività "&amp;IF(riepilogo!scelta="R","Sviluppo",IF(riepilogo!scelta="I","Innovazione organizzazione",""))&amp;":"</f>
        <v>data fine attività :</v>
      </c>
      <c r="I6" s="99">
        <f>IF(datafinesviluppo="","",datafinesviluppo)</f>
      </c>
      <c r="L6" s="417"/>
    </row>
    <row r="7" spans="2:12" ht="27" customHeight="1">
      <c r="B7" s="172"/>
      <c r="C7" s="125"/>
      <c r="D7" s="156"/>
      <c r="E7" s="156"/>
      <c r="F7" s="171"/>
      <c r="G7" s="173"/>
      <c r="H7" s="174"/>
      <c r="I7" s="48"/>
      <c r="J7" s="147"/>
      <c r="L7" s="247"/>
    </row>
    <row r="8" spans="2:12" ht="11.25" customHeight="1">
      <c r="B8" s="419" t="s">
        <v>91</v>
      </c>
      <c r="C8" s="425" t="s">
        <v>89</v>
      </c>
      <c r="D8" s="426"/>
      <c r="E8" s="426"/>
      <c r="F8" s="427"/>
      <c r="G8" s="425" t="s">
        <v>93</v>
      </c>
      <c r="H8" s="427"/>
      <c r="I8" s="421" t="s">
        <v>71</v>
      </c>
      <c r="L8" s="423" t="s">
        <v>71</v>
      </c>
    </row>
    <row r="9" spans="1:12" ht="21" customHeight="1">
      <c r="A9" s="71"/>
      <c r="B9" s="420"/>
      <c r="C9" s="109" t="s">
        <v>46</v>
      </c>
      <c r="D9" s="74" t="s">
        <v>47</v>
      </c>
      <c r="E9" s="74" t="s">
        <v>92</v>
      </c>
      <c r="F9" s="102" t="s">
        <v>73</v>
      </c>
      <c r="G9" s="175" t="s">
        <v>62</v>
      </c>
      <c r="H9" s="102" t="s">
        <v>90</v>
      </c>
      <c r="I9" s="422"/>
      <c r="J9" s="248"/>
      <c r="K9" s="79"/>
      <c r="L9" s="424"/>
    </row>
    <row r="10" spans="1:12" ht="18.75" customHeight="1">
      <c r="A10" s="71">
        <v>1</v>
      </c>
      <c r="B10" s="38"/>
      <c r="C10" s="298"/>
      <c r="D10" s="40"/>
      <c r="E10" s="40"/>
      <c r="F10" s="43"/>
      <c r="G10" s="44"/>
      <c r="H10" s="180"/>
      <c r="I10" s="180"/>
      <c r="J10" s="248">
        <f aca="true" t="shared" si="0" ref="J10:J28">IF(D10="","",IF(OR(D10&lt;datainiziosviluppo,D10&gt;datafinesviluppo),"fuori periodo",""))</f>
      </c>
      <c r="K10" s="79"/>
      <c r="L10" s="241">
        <f>I10</f>
        <v>0</v>
      </c>
    </row>
    <row r="11" spans="1:12" ht="18.75" customHeight="1">
      <c r="A11" s="71">
        <v>2</v>
      </c>
      <c r="B11" s="38"/>
      <c r="C11" s="298"/>
      <c r="D11" s="40"/>
      <c r="E11" s="40"/>
      <c r="F11" s="43"/>
      <c r="G11" s="44"/>
      <c r="H11" s="180"/>
      <c r="I11" s="180"/>
      <c r="J11" s="248">
        <f t="shared" si="0"/>
      </c>
      <c r="K11" s="79"/>
      <c r="L11" s="241">
        <f aca="true" t="shared" si="1" ref="L11:L29">I11</f>
        <v>0</v>
      </c>
    </row>
    <row r="12" spans="1:12" ht="18.75" customHeight="1">
      <c r="A12" s="71">
        <v>3</v>
      </c>
      <c r="B12" s="38"/>
      <c r="C12" s="298"/>
      <c r="D12" s="40"/>
      <c r="E12" s="40"/>
      <c r="F12" s="43"/>
      <c r="G12" s="44"/>
      <c r="H12" s="180"/>
      <c r="I12" s="180"/>
      <c r="J12" s="248">
        <f t="shared" si="0"/>
      </c>
      <c r="K12" s="79"/>
      <c r="L12" s="241">
        <f t="shared" si="1"/>
        <v>0</v>
      </c>
    </row>
    <row r="13" spans="1:12" ht="18.75" customHeight="1">
      <c r="A13" s="71">
        <v>4</v>
      </c>
      <c r="B13" s="38"/>
      <c r="C13" s="298"/>
      <c r="D13" s="40"/>
      <c r="E13" s="40"/>
      <c r="F13" s="43"/>
      <c r="G13" s="44"/>
      <c r="H13" s="180"/>
      <c r="I13" s="180"/>
      <c r="J13" s="248">
        <f t="shared" si="0"/>
      </c>
      <c r="K13" s="79"/>
      <c r="L13" s="241">
        <f t="shared" si="1"/>
        <v>0</v>
      </c>
    </row>
    <row r="14" spans="1:12" ht="18.75" customHeight="1">
      <c r="A14" s="71">
        <v>5</v>
      </c>
      <c r="B14" s="38"/>
      <c r="C14" s="298"/>
      <c r="D14" s="40"/>
      <c r="E14" s="40"/>
      <c r="F14" s="43"/>
      <c r="G14" s="44"/>
      <c r="H14" s="180"/>
      <c r="I14" s="180"/>
      <c r="J14" s="248">
        <f t="shared" si="0"/>
      </c>
      <c r="K14" s="79"/>
      <c r="L14" s="241">
        <f t="shared" si="1"/>
        <v>0</v>
      </c>
    </row>
    <row r="15" spans="1:12" ht="18.75" customHeight="1">
      <c r="A15" s="71">
        <v>6</v>
      </c>
      <c r="B15" s="38"/>
      <c r="C15" s="298"/>
      <c r="D15" s="40"/>
      <c r="E15" s="40"/>
      <c r="F15" s="43"/>
      <c r="G15" s="44"/>
      <c r="H15" s="180"/>
      <c r="I15" s="180"/>
      <c r="J15" s="248">
        <f t="shared" si="0"/>
      </c>
      <c r="K15" s="79"/>
      <c r="L15" s="241">
        <f t="shared" si="1"/>
        <v>0</v>
      </c>
    </row>
    <row r="16" spans="1:12" ht="18.75" customHeight="1">
      <c r="A16" s="71">
        <v>7</v>
      </c>
      <c r="B16" s="38"/>
      <c r="C16" s="298"/>
      <c r="D16" s="40"/>
      <c r="E16" s="40"/>
      <c r="F16" s="43"/>
      <c r="G16" s="44"/>
      <c r="H16" s="180"/>
      <c r="I16" s="180"/>
      <c r="J16" s="248">
        <f t="shared" si="0"/>
      </c>
      <c r="K16" s="79"/>
      <c r="L16" s="241">
        <f t="shared" si="1"/>
        <v>0</v>
      </c>
    </row>
    <row r="17" spans="1:12" ht="18.75" customHeight="1">
      <c r="A17" s="71">
        <v>8</v>
      </c>
      <c r="B17" s="38"/>
      <c r="C17" s="298"/>
      <c r="D17" s="40"/>
      <c r="E17" s="40"/>
      <c r="F17" s="43"/>
      <c r="G17" s="44"/>
      <c r="H17" s="180"/>
      <c r="I17" s="180"/>
      <c r="J17" s="248">
        <f t="shared" si="0"/>
      </c>
      <c r="K17" s="79"/>
      <c r="L17" s="241">
        <f t="shared" si="1"/>
        <v>0</v>
      </c>
    </row>
    <row r="18" spans="1:12" ht="18.75" customHeight="1">
      <c r="A18" s="71">
        <v>9</v>
      </c>
      <c r="B18" s="38"/>
      <c r="C18" s="298"/>
      <c r="D18" s="40"/>
      <c r="E18" s="40"/>
      <c r="F18" s="43"/>
      <c r="G18" s="44"/>
      <c r="H18" s="180"/>
      <c r="I18" s="180"/>
      <c r="J18" s="248">
        <f t="shared" si="0"/>
      </c>
      <c r="K18" s="79"/>
      <c r="L18" s="241">
        <f t="shared" si="1"/>
        <v>0</v>
      </c>
    </row>
    <row r="19" spans="1:12" ht="18.75" customHeight="1">
      <c r="A19" s="71">
        <v>10</v>
      </c>
      <c r="B19" s="38"/>
      <c r="C19" s="298"/>
      <c r="D19" s="40"/>
      <c r="E19" s="40"/>
      <c r="F19" s="43"/>
      <c r="G19" s="44"/>
      <c r="H19" s="180"/>
      <c r="I19" s="180"/>
      <c r="J19" s="248">
        <f t="shared" si="0"/>
      </c>
      <c r="K19" s="79"/>
      <c r="L19" s="241">
        <f t="shared" si="1"/>
        <v>0</v>
      </c>
    </row>
    <row r="20" spans="1:12" ht="18.75" customHeight="1">
      <c r="A20" s="71">
        <v>11</v>
      </c>
      <c r="B20" s="38"/>
      <c r="C20" s="298"/>
      <c r="D20" s="40"/>
      <c r="E20" s="40"/>
      <c r="F20" s="43"/>
      <c r="G20" s="44"/>
      <c r="H20" s="180"/>
      <c r="I20" s="180"/>
      <c r="J20" s="248">
        <f t="shared" si="0"/>
      </c>
      <c r="K20" s="79"/>
      <c r="L20" s="241">
        <f t="shared" si="1"/>
        <v>0</v>
      </c>
    </row>
    <row r="21" spans="1:12" ht="18.75" customHeight="1">
      <c r="A21" s="71">
        <v>12</v>
      </c>
      <c r="B21" s="38"/>
      <c r="C21" s="298"/>
      <c r="D21" s="40"/>
      <c r="E21" s="40"/>
      <c r="F21" s="43"/>
      <c r="G21" s="44"/>
      <c r="H21" s="180"/>
      <c r="I21" s="180"/>
      <c r="J21" s="248">
        <f t="shared" si="0"/>
      </c>
      <c r="K21" s="79"/>
      <c r="L21" s="241">
        <f t="shared" si="1"/>
        <v>0</v>
      </c>
    </row>
    <row r="22" spans="1:12" ht="18.75" customHeight="1">
      <c r="A22" s="71">
        <v>13</v>
      </c>
      <c r="B22" s="38"/>
      <c r="C22" s="298"/>
      <c r="D22" s="40"/>
      <c r="E22" s="40"/>
      <c r="F22" s="43"/>
      <c r="G22" s="44"/>
      <c r="H22" s="180"/>
      <c r="I22" s="180"/>
      <c r="J22" s="248">
        <f t="shared" si="0"/>
      </c>
      <c r="K22" s="79"/>
      <c r="L22" s="241">
        <f t="shared" si="1"/>
        <v>0</v>
      </c>
    </row>
    <row r="23" spans="1:12" ht="18.75" customHeight="1">
      <c r="A23" s="71">
        <v>14</v>
      </c>
      <c r="B23" s="38"/>
      <c r="C23" s="298"/>
      <c r="D23" s="40"/>
      <c r="E23" s="40"/>
      <c r="F23" s="43"/>
      <c r="G23" s="44"/>
      <c r="H23" s="180"/>
      <c r="I23" s="180"/>
      <c r="J23" s="248">
        <f t="shared" si="0"/>
      </c>
      <c r="K23" s="79"/>
      <c r="L23" s="241">
        <f t="shared" si="1"/>
        <v>0</v>
      </c>
    </row>
    <row r="24" spans="1:12" ht="18.75" customHeight="1">
      <c r="A24" s="71">
        <v>15</v>
      </c>
      <c r="B24" s="38"/>
      <c r="C24" s="298"/>
      <c r="D24" s="40"/>
      <c r="E24" s="40"/>
      <c r="F24" s="43"/>
      <c r="G24" s="44"/>
      <c r="H24" s="180"/>
      <c r="I24" s="180"/>
      <c r="J24" s="248">
        <f t="shared" si="0"/>
      </c>
      <c r="K24" s="79"/>
      <c r="L24" s="241">
        <f t="shared" si="1"/>
        <v>0</v>
      </c>
    </row>
    <row r="25" spans="1:12" ht="18.75" customHeight="1">
      <c r="A25" s="71">
        <v>16</v>
      </c>
      <c r="B25" s="38"/>
      <c r="C25" s="298"/>
      <c r="D25" s="40"/>
      <c r="E25" s="40"/>
      <c r="F25" s="43"/>
      <c r="G25" s="44"/>
      <c r="H25" s="180"/>
      <c r="I25" s="180"/>
      <c r="J25" s="248">
        <f t="shared" si="0"/>
      </c>
      <c r="K25" s="79"/>
      <c r="L25" s="241">
        <f t="shared" si="1"/>
        <v>0</v>
      </c>
    </row>
    <row r="26" spans="1:12" ht="18.75" customHeight="1">
      <c r="A26" s="71">
        <v>17</v>
      </c>
      <c r="B26" s="38"/>
      <c r="C26" s="298"/>
      <c r="D26" s="40"/>
      <c r="E26" s="40"/>
      <c r="F26" s="43"/>
      <c r="G26" s="44"/>
      <c r="H26" s="180"/>
      <c r="I26" s="180"/>
      <c r="J26" s="248">
        <f t="shared" si="0"/>
      </c>
      <c r="K26" s="79"/>
      <c r="L26" s="241">
        <f t="shared" si="1"/>
        <v>0</v>
      </c>
    </row>
    <row r="27" spans="1:12" ht="18.75" customHeight="1">
      <c r="A27" s="71">
        <v>18</v>
      </c>
      <c r="B27" s="38"/>
      <c r="C27" s="298"/>
      <c r="D27" s="40"/>
      <c r="E27" s="40"/>
      <c r="F27" s="43"/>
      <c r="G27" s="44"/>
      <c r="H27" s="180"/>
      <c r="I27" s="180"/>
      <c r="J27" s="248">
        <f t="shared" si="0"/>
      </c>
      <c r="K27" s="79"/>
      <c r="L27" s="241">
        <f t="shared" si="1"/>
        <v>0</v>
      </c>
    </row>
    <row r="28" spans="1:12" ht="18.75" customHeight="1">
      <c r="A28" s="71">
        <v>19</v>
      </c>
      <c r="B28" s="38"/>
      <c r="C28" s="298"/>
      <c r="D28" s="40"/>
      <c r="E28" s="40"/>
      <c r="F28" s="43"/>
      <c r="G28" s="44"/>
      <c r="H28" s="180"/>
      <c r="I28" s="180"/>
      <c r="J28" s="248">
        <f t="shared" si="0"/>
      </c>
      <c r="K28" s="79"/>
      <c r="L28" s="241">
        <f t="shared" si="1"/>
        <v>0</v>
      </c>
    </row>
    <row r="29" spans="1:12" ht="18.75" customHeight="1">
      <c r="A29" s="71" t="s">
        <v>39</v>
      </c>
      <c r="B29" s="38"/>
      <c r="C29" s="298"/>
      <c r="D29" s="40"/>
      <c r="E29" s="40"/>
      <c r="F29" s="43"/>
      <c r="G29" s="44"/>
      <c r="H29" s="180"/>
      <c r="I29" s="180"/>
      <c r="J29" s="151"/>
      <c r="L29" s="241">
        <f t="shared" si="1"/>
        <v>0</v>
      </c>
    </row>
    <row r="30" spans="1:12" s="151" customFormat="1" ht="18.75" customHeight="1">
      <c r="A30" s="71"/>
      <c r="B30" s="297" t="s">
        <v>116</v>
      </c>
      <c r="C30" s="299"/>
      <c r="D30" s="164"/>
      <c r="E30" s="164"/>
      <c r="G30" s="176"/>
      <c r="H30" s="177" t="s">
        <v>24</v>
      </c>
      <c r="I30" s="295">
        <f>SUM(I10:I29)</f>
        <v>0</v>
      </c>
      <c r="K30" s="64"/>
      <c r="L30" s="77">
        <f>SUM(L9:L29)</f>
        <v>0</v>
      </c>
    </row>
    <row r="31" spans="2:5" ht="18.75" customHeight="1">
      <c r="B31" s="405" t="s">
        <v>115</v>
      </c>
      <c r="C31" s="405"/>
      <c r="D31" s="405"/>
      <c r="E31" s="405"/>
    </row>
    <row r="32" ht="10.5">
      <c r="K32" s="114"/>
    </row>
    <row r="33" ht="10.5">
      <c r="K33" s="114"/>
    </row>
  </sheetData>
  <sheetProtection password="CB83" sheet="1" objects="1" scenarios="1" formatRows="0"/>
  <mergeCells count="7">
    <mergeCell ref="B31:E31"/>
    <mergeCell ref="B8:B9"/>
    <mergeCell ref="I8:I9"/>
    <mergeCell ref="L4:L6"/>
    <mergeCell ref="L8:L9"/>
    <mergeCell ref="C8:F8"/>
    <mergeCell ref="G8:H8"/>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21.xml><?xml version="1.0" encoding="utf-8"?>
<worksheet xmlns="http://schemas.openxmlformats.org/spreadsheetml/2006/main" xmlns:r="http://schemas.openxmlformats.org/officeDocument/2006/relationships">
  <sheetPr codeName="Foglio22">
    <tabColor indexed="27"/>
  </sheetPr>
  <dimension ref="A1:E35"/>
  <sheetViews>
    <sheetView workbookViewId="0" topLeftCell="A4">
      <selection activeCell="B4" sqref="B4"/>
    </sheetView>
  </sheetViews>
  <sheetFormatPr defaultColWidth="9.140625" defaultRowHeight="12.75"/>
  <cols>
    <col min="1" max="1" width="2.8515625" style="10" customWidth="1"/>
    <col min="2" max="2" width="74.28125" style="64" customWidth="1"/>
    <col min="3" max="3" width="19.7109375" style="10" customWidth="1"/>
    <col min="4" max="4" width="2.57421875" style="64" customWidth="1"/>
    <col min="5" max="5" width="15.421875" style="257" customWidth="1"/>
    <col min="6" max="16384" width="9.140625" style="64" customWidth="1"/>
  </cols>
  <sheetData>
    <row r="1" spans="2:5" s="52" customFormat="1" ht="23.25" customHeight="1">
      <c r="B1" s="190" t="s">
        <v>100</v>
      </c>
      <c r="C1" s="142" t="s">
        <v>21</v>
      </c>
      <c r="E1" s="251"/>
    </row>
    <row r="2" spans="2:5" s="56" customFormat="1" ht="17.25" customHeight="1">
      <c r="B2" s="135"/>
      <c r="C2" s="144" t="s">
        <v>22</v>
      </c>
      <c r="E2" s="252"/>
    </row>
    <row r="3" spans="2:5" s="56" customFormat="1" ht="17.25" customHeight="1">
      <c r="B3" s="135"/>
      <c r="C3" s="145" t="str">
        <f>"rendicontazione "&amp;IF(riepilogo!scelta="R","Sviluppo",IF(riepilogo!scelta="I","Innovazione organizzazione",""))&amp;" - elenco h)"</f>
        <v>rendicontazione  - elenco h)</v>
      </c>
      <c r="E3" s="253"/>
    </row>
    <row r="4" spans="2:5" s="56" customFormat="1" ht="27" customHeight="1">
      <c r="B4" s="90" t="s">
        <v>20</v>
      </c>
      <c r="D4" s="64"/>
      <c r="E4" s="415" t="s">
        <v>107</v>
      </c>
    </row>
    <row r="5" spans="2:5" s="56" customFormat="1" ht="11.25" customHeight="1">
      <c r="B5" s="98" t="str">
        <f>"data inizio attività "&amp;IF(riepilogo!scelta="R","Sviluppo",IF(riepilogo!scelta="I","Innovazione organizzazione",""))&amp;":"</f>
        <v>data inizio attività :</v>
      </c>
      <c r="C5" s="99">
        <f>IF(datainiziosviluppo="","",datainiziosviluppo)</f>
      </c>
      <c r="D5" s="64"/>
      <c r="E5" s="416"/>
    </row>
    <row r="6" spans="2:5" s="56" customFormat="1" ht="11.25" customHeight="1">
      <c r="B6" s="98" t="str">
        <f>"data fine attività "&amp;IF(riepilogo!scelta="R","Sviluppo",IF(riepilogo!scelta="I","Innovazione organizzazione",""))&amp;":"</f>
        <v>data fine attività :</v>
      </c>
      <c r="C6" s="99">
        <f>IF(datafinesviluppo="","",datafinesviluppo)</f>
      </c>
      <c r="D6" s="64"/>
      <c r="E6" s="417"/>
    </row>
    <row r="7" spans="2:5" ht="14.25" customHeight="1">
      <c r="B7" s="181"/>
      <c r="C7" s="66"/>
      <c r="E7" s="232"/>
    </row>
    <row r="8" spans="1:5" ht="18.75" customHeight="1">
      <c r="A8" s="182"/>
      <c r="B8" s="183" t="s">
        <v>25</v>
      </c>
      <c r="E8" s="247"/>
    </row>
    <row r="9" spans="1:5" ht="18.75" customHeight="1">
      <c r="A9" s="182"/>
      <c r="B9" s="184" t="s">
        <v>14</v>
      </c>
      <c r="C9" s="184" t="s">
        <v>7</v>
      </c>
      <c r="D9" s="79"/>
      <c r="E9" s="254" t="s">
        <v>7</v>
      </c>
    </row>
    <row r="10" spans="1:5" ht="18.75" customHeight="1">
      <c r="A10" s="182">
        <v>1</v>
      </c>
      <c r="B10" s="5"/>
      <c r="C10" s="268"/>
      <c r="D10" s="79"/>
      <c r="E10" s="241">
        <f>C10</f>
        <v>0</v>
      </c>
    </row>
    <row r="11" spans="1:5" ht="18.75" customHeight="1">
      <c r="A11" s="182">
        <v>2</v>
      </c>
      <c r="B11" s="5"/>
      <c r="C11" s="268"/>
      <c r="E11" s="241">
        <f aca="true" t="shared" si="0" ref="E11:E17">C11</f>
        <v>0</v>
      </c>
    </row>
    <row r="12" spans="1:5" ht="18.75" customHeight="1">
      <c r="A12" s="182">
        <v>3</v>
      </c>
      <c r="B12" s="5"/>
      <c r="C12" s="268"/>
      <c r="E12" s="241">
        <f t="shared" si="0"/>
        <v>0</v>
      </c>
    </row>
    <row r="13" spans="1:5" ht="18.75" customHeight="1">
      <c r="A13" s="182">
        <v>4</v>
      </c>
      <c r="B13" s="5"/>
      <c r="C13" s="268"/>
      <c r="E13" s="241">
        <f t="shared" si="0"/>
        <v>0</v>
      </c>
    </row>
    <row r="14" spans="1:5" ht="18.75" customHeight="1">
      <c r="A14" s="182">
        <v>5</v>
      </c>
      <c r="B14" s="5"/>
      <c r="C14" s="268"/>
      <c r="E14" s="241">
        <f t="shared" si="0"/>
        <v>0</v>
      </c>
    </row>
    <row r="15" spans="1:5" ht="18.75" customHeight="1">
      <c r="A15" s="182">
        <v>6</v>
      </c>
      <c r="B15" s="5"/>
      <c r="C15" s="268"/>
      <c r="E15" s="241">
        <f t="shared" si="0"/>
        <v>0</v>
      </c>
    </row>
    <row r="16" spans="1:5" ht="18.75" customHeight="1">
      <c r="A16" s="182">
        <v>7</v>
      </c>
      <c r="B16" s="5"/>
      <c r="C16" s="268"/>
      <c r="E16" s="241">
        <f t="shared" si="0"/>
        <v>0</v>
      </c>
    </row>
    <row r="17" spans="1:5" ht="18.75" customHeight="1">
      <c r="A17" s="182">
        <v>8</v>
      </c>
      <c r="B17" s="5"/>
      <c r="C17" s="268"/>
      <c r="E17" s="241">
        <f t="shared" si="0"/>
        <v>0</v>
      </c>
    </row>
    <row r="18" spans="1:5" s="114" customFormat="1" ht="18.75" customHeight="1">
      <c r="A18" s="182"/>
      <c r="B18" s="185" t="s">
        <v>24</v>
      </c>
      <c r="C18" s="269">
        <f>-SUM(C10:C17)</f>
        <v>0</v>
      </c>
      <c r="D18" s="64"/>
      <c r="E18" s="241">
        <f>-SUM(E10:E17)</f>
        <v>0</v>
      </c>
    </row>
    <row r="19" spans="2:5" ht="24.75" customHeight="1">
      <c r="B19" s="66"/>
      <c r="C19" s="66"/>
      <c r="E19" s="66"/>
    </row>
    <row r="20" spans="1:5" ht="18.75" customHeight="1">
      <c r="A20" s="182"/>
      <c r="B20" s="183" t="s">
        <v>26</v>
      </c>
      <c r="E20" s="10"/>
    </row>
    <row r="21" spans="1:5" ht="18.75" customHeight="1">
      <c r="A21" s="182"/>
      <c r="B21" s="184" t="s">
        <v>8</v>
      </c>
      <c r="C21" s="184" t="s">
        <v>7</v>
      </c>
      <c r="E21" s="254" t="s">
        <v>7</v>
      </c>
    </row>
    <row r="22" spans="1:5" ht="18.75" customHeight="1">
      <c r="A22" s="182">
        <v>1</v>
      </c>
      <c r="B22" s="5"/>
      <c r="C22" s="268"/>
      <c r="E22" s="241">
        <f>C22</f>
        <v>0</v>
      </c>
    </row>
    <row r="23" spans="1:5" ht="18.75" customHeight="1">
      <c r="A23" s="182">
        <v>2</v>
      </c>
      <c r="B23" s="5"/>
      <c r="C23" s="268"/>
      <c r="E23" s="241">
        <f aca="true" t="shared" si="1" ref="E23:E32">C23</f>
        <v>0</v>
      </c>
    </row>
    <row r="24" spans="1:5" ht="18.75" customHeight="1">
      <c r="A24" s="182">
        <v>3</v>
      </c>
      <c r="B24" s="5"/>
      <c r="C24" s="268"/>
      <c r="E24" s="241">
        <f t="shared" si="1"/>
        <v>0</v>
      </c>
    </row>
    <row r="25" spans="1:5" ht="18.75" customHeight="1">
      <c r="A25" s="182">
        <v>4</v>
      </c>
      <c r="B25" s="5"/>
      <c r="C25" s="268"/>
      <c r="E25" s="241">
        <f t="shared" si="1"/>
        <v>0</v>
      </c>
    </row>
    <row r="26" spans="1:5" ht="18.75" customHeight="1">
      <c r="A26" s="182">
        <v>5</v>
      </c>
      <c r="B26" s="5"/>
      <c r="C26" s="268"/>
      <c r="E26" s="241">
        <f t="shared" si="1"/>
        <v>0</v>
      </c>
    </row>
    <row r="27" spans="1:5" ht="18.75" customHeight="1">
      <c r="A27" s="182">
        <v>6</v>
      </c>
      <c r="B27" s="5"/>
      <c r="C27" s="268"/>
      <c r="E27" s="241">
        <f t="shared" si="1"/>
        <v>0</v>
      </c>
    </row>
    <row r="28" spans="1:5" ht="18.75" customHeight="1">
      <c r="A28" s="182">
        <v>7</v>
      </c>
      <c r="B28" s="5"/>
      <c r="C28" s="268"/>
      <c r="E28" s="241">
        <f t="shared" si="1"/>
        <v>0</v>
      </c>
    </row>
    <row r="29" spans="1:5" ht="18.75" customHeight="1">
      <c r="A29" s="182">
        <v>8</v>
      </c>
      <c r="B29" s="5"/>
      <c r="C29" s="268"/>
      <c r="E29" s="241">
        <f t="shared" si="1"/>
        <v>0</v>
      </c>
    </row>
    <row r="30" spans="1:5" ht="18.75" customHeight="1">
      <c r="A30" s="182">
        <v>9</v>
      </c>
      <c r="B30" s="5"/>
      <c r="C30" s="268"/>
      <c r="E30" s="241">
        <f t="shared" si="1"/>
        <v>0</v>
      </c>
    </row>
    <row r="31" spans="1:5" ht="18.75" customHeight="1">
      <c r="A31" s="182">
        <v>10</v>
      </c>
      <c r="B31" s="5"/>
      <c r="C31" s="268"/>
      <c r="E31" s="241">
        <f t="shared" si="1"/>
        <v>0</v>
      </c>
    </row>
    <row r="32" spans="1:5" ht="18.75" customHeight="1">
      <c r="A32" s="182" t="s">
        <v>39</v>
      </c>
      <c r="B32" s="5"/>
      <c r="C32" s="268"/>
      <c r="E32" s="241">
        <f t="shared" si="1"/>
        <v>0</v>
      </c>
    </row>
    <row r="33" spans="1:5" s="114" customFormat="1" ht="18.75" customHeight="1">
      <c r="A33" s="182"/>
      <c r="B33" s="185" t="s">
        <v>24</v>
      </c>
      <c r="C33" s="269">
        <f>-SUM(C22:C32)</f>
        <v>0</v>
      </c>
      <c r="E33" s="77">
        <f>-SUM(E22:E32)</f>
        <v>0</v>
      </c>
    </row>
    <row r="34" ht="10.5">
      <c r="D34" s="114"/>
    </row>
    <row r="35" ht="10.5">
      <c r="D35" s="114"/>
    </row>
  </sheetData>
  <sheetProtection password="CB83" sheet="1" objects="1" scenarios="1" formatRows="0"/>
  <mergeCells count="1">
    <mergeCell ref="E4:E6"/>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22.xml><?xml version="1.0" encoding="utf-8"?>
<worksheet xmlns="http://schemas.openxmlformats.org/spreadsheetml/2006/main" xmlns:r="http://schemas.openxmlformats.org/officeDocument/2006/relationships">
  <sheetPr codeName="Foglio1">
    <tabColor indexed="47"/>
  </sheetPr>
  <dimension ref="A1:F27"/>
  <sheetViews>
    <sheetView workbookViewId="0" topLeftCell="A4">
      <selection activeCell="B4" sqref="B4:F4"/>
    </sheetView>
  </sheetViews>
  <sheetFormatPr defaultColWidth="9.140625" defaultRowHeight="12.75"/>
  <cols>
    <col min="1" max="3" width="4.57421875" style="11" customWidth="1"/>
    <col min="4" max="4" width="23.140625" style="11" customWidth="1"/>
    <col min="5" max="5" width="12.28125" style="11" customWidth="1"/>
    <col min="6" max="6" width="47.00390625" style="11" customWidth="1"/>
    <col min="7" max="11" width="4.57421875" style="11" hidden="1" customWidth="1"/>
    <col min="12" max="16384" width="4.57421875" style="11" customWidth="1"/>
  </cols>
  <sheetData>
    <row r="1" spans="1:6" ht="19.5">
      <c r="A1" s="210"/>
      <c r="F1" s="20" t="s">
        <v>21</v>
      </c>
    </row>
    <row r="2" spans="1:6" ht="15">
      <c r="A2" s="210"/>
      <c r="F2" s="7" t="s">
        <v>22</v>
      </c>
    </row>
    <row r="3" ht="54" customHeight="1">
      <c r="F3" s="8" t="s">
        <v>65</v>
      </c>
    </row>
    <row r="4" spans="2:6" ht="21.75" customHeight="1">
      <c r="B4" s="433" t="s">
        <v>40</v>
      </c>
      <c r="C4" s="434"/>
      <c r="D4" s="434"/>
      <c r="E4" s="434"/>
      <c r="F4" s="434"/>
    </row>
    <row r="5" spans="2:6" ht="25.5" customHeight="1">
      <c r="B5" s="431" t="s">
        <v>27</v>
      </c>
      <c r="C5" s="432"/>
      <c r="D5" s="432"/>
      <c r="E5" s="432"/>
      <c r="F5" s="432"/>
    </row>
    <row r="7" spans="2:6" ht="12.75">
      <c r="B7" s="13"/>
      <c r="C7" s="13"/>
      <c r="D7" s="13"/>
      <c r="E7" s="13"/>
      <c r="F7" s="13"/>
    </row>
    <row r="8" spans="2:6" ht="48.75" customHeight="1">
      <c r="B8" s="429" t="s">
        <v>43</v>
      </c>
      <c r="C8" s="429"/>
      <c r="D8" s="429"/>
      <c r="E8" s="429"/>
      <c r="F8" s="429"/>
    </row>
    <row r="9" spans="2:6" ht="15.75" customHeight="1">
      <c r="B9" s="430" t="s">
        <v>0</v>
      </c>
      <c r="C9" s="430"/>
      <c r="D9" s="430"/>
      <c r="E9" s="430"/>
      <c r="F9" s="430"/>
    </row>
    <row r="10" spans="2:6" ht="82.5" customHeight="1">
      <c r="B10" s="429" t="s">
        <v>42</v>
      </c>
      <c r="C10" s="429"/>
      <c r="D10" s="429"/>
      <c r="E10" s="429"/>
      <c r="F10" s="429"/>
    </row>
    <row r="11" spans="2:6" ht="112.5" customHeight="1">
      <c r="B11" s="429" t="s">
        <v>2</v>
      </c>
      <c r="C11" s="429"/>
      <c r="D11" s="429"/>
      <c r="E11" s="429"/>
      <c r="F11" s="429"/>
    </row>
    <row r="12" spans="2:6" ht="19.5" customHeight="1">
      <c r="B12" s="429" t="s">
        <v>3</v>
      </c>
      <c r="C12" s="429"/>
      <c r="D12" s="429"/>
      <c r="E12" s="429"/>
      <c r="F12" s="429"/>
    </row>
    <row r="13" spans="2:6" ht="20.25" customHeight="1">
      <c r="B13" s="286"/>
      <c r="C13" s="287" t="s">
        <v>31</v>
      </c>
      <c r="D13" s="286"/>
      <c r="E13" s="286"/>
      <c r="F13" s="286"/>
    </row>
    <row r="14" spans="2:6" ht="20.25" customHeight="1">
      <c r="B14" s="286"/>
      <c r="C14" s="286"/>
      <c r="D14" s="286" t="s">
        <v>28</v>
      </c>
      <c r="E14" s="288">
        <v>28.36</v>
      </c>
      <c r="F14" s="286"/>
    </row>
    <row r="15" spans="2:6" ht="20.25" customHeight="1">
      <c r="B15" s="286"/>
      <c r="C15" s="286"/>
      <c r="D15" s="286" t="s">
        <v>29</v>
      </c>
      <c r="E15" s="288">
        <v>20.28</v>
      </c>
      <c r="F15" s="286"/>
    </row>
    <row r="16" spans="2:6" ht="20.25" customHeight="1">
      <c r="B16" s="286"/>
      <c r="C16" s="286"/>
      <c r="D16" s="286" t="s">
        <v>30</v>
      </c>
      <c r="E16" s="288">
        <v>18.26</v>
      </c>
      <c r="F16" s="286"/>
    </row>
    <row r="17" spans="2:6" ht="12" customHeight="1">
      <c r="B17" s="289"/>
      <c r="C17" s="289"/>
      <c r="D17" s="289"/>
      <c r="E17" s="289"/>
      <c r="F17" s="289"/>
    </row>
    <row r="18" spans="2:6" ht="12.75">
      <c r="B18" s="286"/>
      <c r="C18" s="287" t="s">
        <v>32</v>
      </c>
      <c r="D18" s="286"/>
      <c r="E18" s="288">
        <v>16.66</v>
      </c>
      <c r="F18" s="286"/>
    </row>
    <row r="19" spans="2:6" ht="12.75">
      <c r="B19" s="286"/>
      <c r="C19" s="286"/>
      <c r="D19" s="286"/>
      <c r="E19" s="290"/>
      <c r="F19" s="286"/>
    </row>
    <row r="20" ht="28.5" customHeight="1">
      <c r="E20" s="12"/>
    </row>
    <row r="21" spans="2:6" ht="15.75" customHeight="1">
      <c r="B21" s="430" t="s">
        <v>1</v>
      </c>
      <c r="C21" s="430"/>
      <c r="D21" s="430"/>
      <c r="E21" s="430"/>
      <c r="F21" s="430"/>
    </row>
    <row r="22" spans="2:6" ht="50.25" customHeight="1">
      <c r="B22" s="428" t="s">
        <v>41</v>
      </c>
      <c r="C22" s="428"/>
      <c r="D22" s="428"/>
      <c r="E22" s="428"/>
      <c r="F22" s="428"/>
    </row>
    <row r="23" spans="2:6" s="3" customFormat="1" ht="24" customHeight="1">
      <c r="B23" s="291"/>
      <c r="C23" s="292" t="s">
        <v>33</v>
      </c>
      <c r="D23" s="291"/>
      <c r="E23" s="293">
        <v>14.35</v>
      </c>
      <c r="F23" s="291"/>
    </row>
    <row r="24" spans="2:6" ht="12.75">
      <c r="B24" s="14"/>
      <c r="C24" s="14"/>
      <c r="D24" s="14"/>
      <c r="E24" s="14"/>
      <c r="F24" s="14"/>
    </row>
    <row r="25" spans="2:6" ht="12.75">
      <c r="B25" s="14"/>
      <c r="C25" s="14"/>
      <c r="D25" s="14"/>
      <c r="E25" s="14"/>
      <c r="F25" s="14"/>
    </row>
    <row r="26" spans="2:6" ht="12.75">
      <c r="B26" s="14"/>
      <c r="C26" s="14"/>
      <c r="D26" s="14"/>
      <c r="E26" s="14"/>
      <c r="F26" s="14"/>
    </row>
    <row r="27" ht="12.75">
      <c r="E27" s="12"/>
    </row>
  </sheetData>
  <sheetProtection password="CB83" sheet="1" objects="1" scenarios="1"/>
  <mergeCells count="9">
    <mergeCell ref="B5:F5"/>
    <mergeCell ref="B4:F4"/>
    <mergeCell ref="B11:F11"/>
    <mergeCell ref="B10:F10"/>
    <mergeCell ref="B8:F8"/>
    <mergeCell ref="B22:F22"/>
    <mergeCell ref="B12:F12"/>
    <mergeCell ref="B9:F9"/>
    <mergeCell ref="B21:F21"/>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Foglio4">
    <tabColor indexed="57"/>
  </sheetPr>
  <dimension ref="A1:X12"/>
  <sheetViews>
    <sheetView workbookViewId="0" topLeftCell="A1">
      <pane xSplit="2" ySplit="5" topLeftCell="C6" activePane="bottomRight" state="frozen"/>
      <selection pane="topLeft" activeCell="B4" sqref="B4:F4"/>
      <selection pane="topRight" activeCell="B4" sqref="B4:F4"/>
      <selection pane="bottomLeft" activeCell="B4" sqref="B4:F4"/>
      <selection pane="bottomRight" activeCell="E20" sqref="E20"/>
    </sheetView>
  </sheetViews>
  <sheetFormatPr defaultColWidth="9.140625" defaultRowHeight="12.75"/>
  <cols>
    <col min="1" max="1" width="4.57421875" style="389" customWidth="1"/>
    <col min="2" max="2" width="10.7109375" style="354" customWidth="1"/>
    <col min="3" max="3" width="3.7109375" style="360" customWidth="1"/>
    <col min="4" max="16384" width="3.7109375" style="361" customWidth="1"/>
  </cols>
  <sheetData>
    <row r="1" spans="1:24" s="379" customFormat="1" ht="23.25" customHeight="1">
      <c r="A1" s="386"/>
      <c r="B1" s="347" t="s">
        <v>99</v>
      </c>
      <c r="D1" s="221"/>
      <c r="E1" s="221"/>
      <c r="X1" s="221"/>
    </row>
    <row r="2" spans="1:24" s="381" customFormat="1" ht="17.25" customHeight="1">
      <c r="A2" s="387" t="str">
        <f>[0]!pswattiva</f>
        <v>.</v>
      </c>
      <c r="B2" s="380"/>
      <c r="D2" s="222"/>
      <c r="E2" s="222"/>
      <c r="X2" s="222" t="s">
        <v>22</v>
      </c>
    </row>
    <row r="3" spans="1:24" s="382" customFormat="1" ht="27.75" customHeight="1">
      <c r="A3" s="388"/>
      <c r="B3" s="383"/>
      <c r="X3" s="223" t="s">
        <v>120</v>
      </c>
    </row>
    <row r="4" spans="1:3" s="354" customFormat="1" ht="9">
      <c r="A4" s="389"/>
      <c r="B4" s="354" t="s">
        <v>51</v>
      </c>
      <c r="C4" s="355"/>
    </row>
    <row r="5" spans="1:3" s="358" customFormat="1" ht="9">
      <c r="A5" s="390"/>
      <c r="B5" s="356"/>
      <c r="C5" s="357"/>
    </row>
    <row r="12" ht="9">
      <c r="M12" s="384"/>
    </row>
  </sheetData>
  <sheetProtection password="CB83" sheet="1" objects="1" scenarios="1"/>
  <printOptions/>
  <pageMargins left="0.3937007874015748" right="0.3937007874015748" top="0.3937007874015748" bottom="1.1023622047244095" header="0.31496062992125984" footer="0.3937007874015748"/>
  <pageSetup horizontalDpi="300" verticalDpi="300" orientation="portrait" paperSize="9" r:id="rId1"/>
  <headerFooter alignWithMargins="0">
    <oddFooter>&amp;C&amp;"Verdana,Normale"&amp;8___________________________                    ___________________________
 firma  responsabile ricerca                              firma legale rappresentante
&amp;R&amp;"Verdana,Normale"&amp;8&amp;P</oddFooter>
  </headerFooter>
</worksheet>
</file>

<file path=xl/worksheets/sheet4.xml><?xml version="1.0" encoding="utf-8"?>
<worksheet xmlns="http://schemas.openxmlformats.org/spreadsheetml/2006/main" xmlns:r="http://schemas.openxmlformats.org/officeDocument/2006/relationships">
  <sheetPr codeName="Foglio18">
    <tabColor indexed="50"/>
  </sheetPr>
  <dimension ref="A1:J36"/>
  <sheetViews>
    <sheetView workbookViewId="0" topLeftCell="A4">
      <selection activeCell="J36" sqref="J36"/>
    </sheetView>
  </sheetViews>
  <sheetFormatPr defaultColWidth="9.140625" defaultRowHeight="12.75"/>
  <cols>
    <col min="1" max="1" width="2.421875" style="59" bestFit="1" customWidth="1"/>
    <col min="2" max="2" width="42.57421875" style="64" customWidth="1"/>
    <col min="3" max="3" width="8.421875" style="116" bestFit="1" customWidth="1"/>
    <col min="4" max="4" width="8.421875" style="69" bestFit="1" customWidth="1"/>
    <col min="5" max="5" width="8.421875" style="97" customWidth="1"/>
    <col min="6" max="7" width="13.28125" style="117" customWidth="1"/>
    <col min="8" max="8" width="8.57421875" style="248" bestFit="1" customWidth="1"/>
    <col min="9" max="10" width="13.28125" style="257" customWidth="1"/>
    <col min="11" max="16384" width="9.140625" style="64" customWidth="1"/>
  </cols>
  <sheetData>
    <row r="1" spans="1:10" s="52" customFormat="1" ht="23.25" customHeight="1">
      <c r="A1" s="48"/>
      <c r="B1" s="198" t="s">
        <v>100</v>
      </c>
      <c r="C1" s="85"/>
      <c r="D1" s="49"/>
      <c r="E1" s="86"/>
      <c r="F1" s="50"/>
      <c r="G1" s="51"/>
      <c r="H1" s="248"/>
      <c r="I1" s="259"/>
      <c r="J1" s="251"/>
    </row>
    <row r="2" spans="1:10" s="56" customFormat="1" ht="17.25" customHeight="1">
      <c r="A2" s="48"/>
      <c r="B2" s="84"/>
      <c r="C2" s="87"/>
      <c r="D2" s="53"/>
      <c r="E2" s="88"/>
      <c r="F2" s="54"/>
      <c r="G2" s="55" t="s">
        <v>22</v>
      </c>
      <c r="H2" s="248"/>
      <c r="I2" s="260"/>
      <c r="J2" s="252"/>
    </row>
    <row r="3" spans="1:10" s="56" customFormat="1" ht="24" customHeight="1">
      <c r="A3" s="48"/>
      <c r="B3" s="84"/>
      <c r="C3" s="89"/>
      <c r="D3" s="57"/>
      <c r="E3" s="88"/>
      <c r="F3" s="54"/>
      <c r="G3" s="58" t="str">
        <f>"rendicontazione "&amp;IF(riepilogo!scelta="R","Ricerca",IF(riepilogo!scelta="I","Innovazione processi",""))&amp;" - elenco b)"</f>
        <v>rendicontazione  - elenco b)</v>
      </c>
      <c r="H3" s="248"/>
      <c r="I3" s="260"/>
      <c r="J3" s="253"/>
    </row>
    <row r="4" spans="2:10" ht="27" customHeight="1">
      <c r="B4" s="90" t="s">
        <v>15</v>
      </c>
      <c r="C4" s="91"/>
      <c r="D4" s="92"/>
      <c r="E4" s="48"/>
      <c r="F4" s="93"/>
      <c r="G4" s="94"/>
      <c r="I4" s="406" t="s">
        <v>105</v>
      </c>
      <c r="J4" s="412"/>
    </row>
    <row r="5" spans="2:10" ht="11.25" customHeight="1">
      <c r="B5" s="95" t="s">
        <v>70</v>
      </c>
      <c r="C5" s="96"/>
      <c r="D5" s="96"/>
      <c r="F5" s="98" t="str">
        <f>"data inizio attività "&amp;IF(riepilogo!scelta="R","Ricerca",IF(riepilogo!scelta="I","Innovazione processi",""))&amp;":"</f>
        <v>data inizio attività :</v>
      </c>
      <c r="G5" s="99">
        <f>IF(datainizioricerca="","",datainizioricerca)</f>
      </c>
      <c r="I5" s="237"/>
      <c r="J5" s="236"/>
    </row>
    <row r="6" spans="2:10" ht="11.25" customHeight="1">
      <c r="B6" s="96"/>
      <c r="C6" s="100"/>
      <c r="D6" s="100"/>
      <c r="F6" s="98" t="str">
        <f>"data fine attività "&amp;IF(riepilogo!scelta="R","Ricerca",IF(riepilogo!scelta="I","Innovazione processi",""))&amp;":"</f>
        <v>data fine attività :</v>
      </c>
      <c r="G6" s="99">
        <f>IF(datafinericerca="","",datafinericerca)</f>
      </c>
      <c r="I6" s="237"/>
      <c r="J6" s="236"/>
    </row>
    <row r="7" spans="2:10" ht="11.25" customHeight="1">
      <c r="B7" s="96"/>
      <c r="C7" s="100"/>
      <c r="D7" s="100"/>
      <c r="F7" s="98"/>
      <c r="G7" s="99"/>
      <c r="I7" s="64"/>
      <c r="J7" s="64"/>
    </row>
    <row r="8" spans="2:10" ht="33" customHeight="1">
      <c r="B8" s="413" t="str">
        <f>"entro la percentuale massima (20% o 40%) delle spese per il personale di ricerca (pari a € "&amp;totalepersonale&amp;") prevista dalla modalità di rendicontazione scelta in fase di domanda"</f>
        <v>entro la percentuale massima (20% o 40%) delle spese per il personale di ricerca (pari a € 0) prevista dalla modalità di rendicontazione scelta in fase di domanda</v>
      </c>
      <c r="C8" s="413"/>
      <c r="D8" s="413"/>
      <c r="E8" s="413"/>
      <c r="F8" s="413"/>
      <c r="G8" s="413"/>
      <c r="I8" s="64"/>
      <c r="J8" s="64"/>
    </row>
    <row r="9" spans="1:10" ht="21.75" customHeight="1">
      <c r="A9" s="71"/>
      <c r="B9" s="410" t="s">
        <v>67</v>
      </c>
      <c r="C9" s="410"/>
      <c r="D9" s="410"/>
      <c r="E9" s="411"/>
      <c r="F9" s="101" t="s">
        <v>81</v>
      </c>
      <c r="G9" s="102" t="s">
        <v>71</v>
      </c>
      <c r="I9" s="263" t="s">
        <v>81</v>
      </c>
      <c r="J9" s="254" t="s">
        <v>71</v>
      </c>
    </row>
    <row r="10" spans="1:10" s="79" customFormat="1" ht="18.75" customHeight="1">
      <c r="A10" s="103"/>
      <c r="B10" s="410"/>
      <c r="C10" s="410"/>
      <c r="D10" s="410"/>
      <c r="E10" s="411"/>
      <c r="F10" s="121"/>
      <c r="G10" s="78">
        <f>IF(percentuale="","",IF(percentuale&gt;20%,"% max 20%!",ROUND(totalepersonale*percentuale,2)))</f>
      </c>
      <c r="H10" s="249"/>
      <c r="I10" s="267">
        <f>percentuale</f>
        <v>0</v>
      </c>
      <c r="J10" s="241">
        <f>IF(I10=0,"",IF(I10&gt;20%,"% max 20%!",ROUND('a1)ricercatori'!L33*I10,2)))</f>
      </c>
    </row>
    <row r="11" spans="1:10" s="79" customFormat="1" ht="19.5" customHeight="1">
      <c r="A11" s="103"/>
      <c r="B11" s="104" t="s">
        <v>48</v>
      </c>
      <c r="C11" s="105">
        <f>IF(AND(G10&lt;&gt;"",generalidettaglio&lt;&gt;0),"ATTENZIONE sono state selezionate entrambe le alternative","")</f>
      </c>
      <c r="D11" s="106"/>
      <c r="E11" s="107"/>
      <c r="F11" s="107"/>
      <c r="H11" s="249"/>
      <c r="I11" s="264"/>
      <c r="J11" s="255"/>
    </row>
    <row r="12" spans="1:10" ht="36" customHeight="1">
      <c r="A12" s="71"/>
      <c r="B12" s="409" t="s">
        <v>68</v>
      </c>
      <c r="C12" s="409"/>
      <c r="D12" s="409"/>
      <c r="E12" s="409"/>
      <c r="F12" s="409"/>
      <c r="G12" s="409"/>
      <c r="I12" s="246"/>
      <c r="J12" s="247"/>
    </row>
    <row r="13" spans="1:10" ht="23.25" customHeight="1">
      <c r="A13" s="71"/>
      <c r="B13" s="108" t="s">
        <v>80</v>
      </c>
      <c r="C13" s="109" t="s">
        <v>46</v>
      </c>
      <c r="D13" s="74" t="s">
        <v>47</v>
      </c>
      <c r="E13" s="74" t="s">
        <v>82</v>
      </c>
      <c r="F13" s="102" t="s">
        <v>74</v>
      </c>
      <c r="G13" s="102" t="s">
        <v>71</v>
      </c>
      <c r="I13" s="265"/>
      <c r="J13" s="254" t="s">
        <v>71</v>
      </c>
    </row>
    <row r="14" spans="1:10" ht="18.75" customHeight="1">
      <c r="A14" s="71">
        <v>1</v>
      </c>
      <c r="B14" s="22"/>
      <c r="C14" s="42"/>
      <c r="D14" s="34"/>
      <c r="E14" s="34"/>
      <c r="F14" s="37"/>
      <c r="G14" s="122"/>
      <c r="H14" s="248">
        <f aca="true" t="shared" si="0" ref="H14:H33">IF(D14="","",IF(OR(D14&lt;datainizioricerca,D14&gt;datafinericerca),"fuori periodo",""))</f>
      </c>
      <c r="I14" s="266"/>
      <c r="J14" s="241">
        <f aca="true" t="shared" si="1" ref="J14:J33">G14</f>
        <v>0</v>
      </c>
    </row>
    <row r="15" spans="1:10" ht="18.75" customHeight="1">
      <c r="A15" s="71">
        <v>2</v>
      </c>
      <c r="B15" s="22"/>
      <c r="C15" s="42"/>
      <c r="D15" s="34"/>
      <c r="E15" s="25"/>
      <c r="F15" s="37"/>
      <c r="G15" s="37"/>
      <c r="H15" s="248">
        <f t="shared" si="0"/>
      </c>
      <c r="I15" s="256"/>
      <c r="J15" s="241">
        <f t="shared" si="1"/>
        <v>0</v>
      </c>
    </row>
    <row r="16" spans="1:10" ht="18.75" customHeight="1">
      <c r="A16" s="71">
        <v>3</v>
      </c>
      <c r="B16" s="22"/>
      <c r="C16" s="42"/>
      <c r="D16" s="34"/>
      <c r="E16" s="25"/>
      <c r="F16" s="37"/>
      <c r="G16" s="122"/>
      <c r="H16" s="248">
        <f t="shared" si="0"/>
      </c>
      <c r="I16" s="256"/>
      <c r="J16" s="241">
        <f t="shared" si="1"/>
        <v>0</v>
      </c>
    </row>
    <row r="17" spans="1:10" ht="18.75" customHeight="1">
      <c r="A17" s="71">
        <v>4</v>
      </c>
      <c r="B17" s="22"/>
      <c r="C17" s="42"/>
      <c r="D17" s="34"/>
      <c r="E17" s="25"/>
      <c r="F17" s="37"/>
      <c r="G17" s="122"/>
      <c r="H17" s="248">
        <f t="shared" si="0"/>
      </c>
      <c r="I17" s="256"/>
      <c r="J17" s="241">
        <f t="shared" si="1"/>
        <v>0</v>
      </c>
    </row>
    <row r="18" spans="1:10" ht="18.75" customHeight="1">
      <c r="A18" s="71">
        <v>5</v>
      </c>
      <c r="B18" s="22"/>
      <c r="C18" s="42"/>
      <c r="D18" s="34"/>
      <c r="E18" s="25"/>
      <c r="F18" s="37"/>
      <c r="G18" s="122"/>
      <c r="H18" s="248">
        <f t="shared" si="0"/>
      </c>
      <c r="I18" s="256"/>
      <c r="J18" s="241">
        <f t="shared" si="1"/>
        <v>0</v>
      </c>
    </row>
    <row r="19" spans="1:10" ht="18.75" customHeight="1">
      <c r="A19" s="71">
        <v>6</v>
      </c>
      <c r="B19" s="22"/>
      <c r="C19" s="42"/>
      <c r="D19" s="34"/>
      <c r="E19" s="25"/>
      <c r="F19" s="37"/>
      <c r="G19" s="122"/>
      <c r="H19" s="248">
        <f t="shared" si="0"/>
      </c>
      <c r="I19" s="256"/>
      <c r="J19" s="241">
        <f t="shared" si="1"/>
        <v>0</v>
      </c>
    </row>
    <row r="20" spans="1:10" ht="18.75" customHeight="1">
      <c r="A20" s="71">
        <v>7</v>
      </c>
      <c r="B20" s="22"/>
      <c r="C20" s="42"/>
      <c r="D20" s="34"/>
      <c r="E20" s="25"/>
      <c r="F20" s="37"/>
      <c r="G20" s="122"/>
      <c r="H20" s="248">
        <f t="shared" si="0"/>
      </c>
      <c r="I20" s="256"/>
      <c r="J20" s="241">
        <f t="shared" si="1"/>
        <v>0</v>
      </c>
    </row>
    <row r="21" spans="1:10" ht="18.75" customHeight="1">
      <c r="A21" s="71">
        <v>8</v>
      </c>
      <c r="B21" s="22"/>
      <c r="C21" s="42"/>
      <c r="D21" s="34"/>
      <c r="E21" s="25"/>
      <c r="F21" s="37"/>
      <c r="G21" s="122"/>
      <c r="H21" s="248">
        <f t="shared" si="0"/>
      </c>
      <c r="I21" s="256"/>
      <c r="J21" s="241">
        <f t="shared" si="1"/>
        <v>0</v>
      </c>
    </row>
    <row r="22" spans="1:10" ht="18.75" customHeight="1">
      <c r="A22" s="71">
        <v>9</v>
      </c>
      <c r="B22" s="22"/>
      <c r="C22" s="42"/>
      <c r="D22" s="34"/>
      <c r="E22" s="25"/>
      <c r="F22" s="37"/>
      <c r="G22" s="122"/>
      <c r="H22" s="248">
        <f t="shared" si="0"/>
      </c>
      <c r="I22" s="256"/>
      <c r="J22" s="241">
        <f t="shared" si="1"/>
        <v>0</v>
      </c>
    </row>
    <row r="23" spans="1:10" ht="18.75" customHeight="1">
      <c r="A23" s="71">
        <v>10</v>
      </c>
      <c r="B23" s="22"/>
      <c r="C23" s="42"/>
      <c r="D23" s="34"/>
      <c r="E23" s="25"/>
      <c r="F23" s="37"/>
      <c r="G23" s="122"/>
      <c r="H23" s="248">
        <f t="shared" si="0"/>
      </c>
      <c r="I23" s="256"/>
      <c r="J23" s="241">
        <f t="shared" si="1"/>
        <v>0</v>
      </c>
    </row>
    <row r="24" spans="1:10" ht="18.75" customHeight="1">
      <c r="A24" s="71">
        <v>11</v>
      </c>
      <c r="B24" s="22"/>
      <c r="C24" s="42"/>
      <c r="D24" s="34"/>
      <c r="E24" s="25"/>
      <c r="F24" s="37"/>
      <c r="G24" s="122"/>
      <c r="H24" s="248">
        <f t="shared" si="0"/>
      </c>
      <c r="I24" s="256"/>
      <c r="J24" s="241">
        <f t="shared" si="1"/>
        <v>0</v>
      </c>
    </row>
    <row r="25" spans="1:10" ht="18.75" customHeight="1">
      <c r="A25" s="71">
        <v>12</v>
      </c>
      <c r="B25" s="22"/>
      <c r="C25" s="42"/>
      <c r="D25" s="34"/>
      <c r="E25" s="25"/>
      <c r="F25" s="37"/>
      <c r="G25" s="122"/>
      <c r="H25" s="248">
        <f t="shared" si="0"/>
      </c>
      <c r="I25" s="256"/>
      <c r="J25" s="241">
        <f t="shared" si="1"/>
        <v>0</v>
      </c>
    </row>
    <row r="26" spans="1:10" ht="18.75" customHeight="1">
      <c r="A26" s="71">
        <v>13</v>
      </c>
      <c r="B26" s="22"/>
      <c r="C26" s="42"/>
      <c r="D26" s="34"/>
      <c r="E26" s="25"/>
      <c r="F26" s="37"/>
      <c r="G26" s="122"/>
      <c r="H26" s="248">
        <f t="shared" si="0"/>
      </c>
      <c r="I26" s="256"/>
      <c r="J26" s="241">
        <f t="shared" si="1"/>
        <v>0</v>
      </c>
    </row>
    <row r="27" spans="1:10" ht="18.75" customHeight="1">
      <c r="A27" s="71">
        <v>14</v>
      </c>
      <c r="B27" s="22"/>
      <c r="C27" s="42"/>
      <c r="D27" s="34"/>
      <c r="E27" s="25"/>
      <c r="F27" s="37"/>
      <c r="G27" s="122"/>
      <c r="H27" s="248">
        <f t="shared" si="0"/>
      </c>
      <c r="I27" s="256"/>
      <c r="J27" s="241">
        <f t="shared" si="1"/>
        <v>0</v>
      </c>
    </row>
    <row r="28" spans="1:10" ht="18.75" customHeight="1">
      <c r="A28" s="71">
        <v>15</v>
      </c>
      <c r="B28" s="22"/>
      <c r="C28" s="42"/>
      <c r="D28" s="34"/>
      <c r="E28" s="25"/>
      <c r="F28" s="37"/>
      <c r="G28" s="122"/>
      <c r="H28" s="248">
        <f t="shared" si="0"/>
      </c>
      <c r="I28" s="256"/>
      <c r="J28" s="241">
        <f t="shared" si="1"/>
        <v>0</v>
      </c>
    </row>
    <row r="29" spans="1:10" ht="18.75" customHeight="1">
      <c r="A29" s="71">
        <v>16</v>
      </c>
      <c r="B29" s="22"/>
      <c r="C29" s="42"/>
      <c r="D29" s="34"/>
      <c r="E29" s="25"/>
      <c r="F29" s="37"/>
      <c r="G29" s="122"/>
      <c r="H29" s="248">
        <f t="shared" si="0"/>
      </c>
      <c r="I29" s="256"/>
      <c r="J29" s="241">
        <f t="shared" si="1"/>
        <v>0</v>
      </c>
    </row>
    <row r="30" spans="1:10" ht="18.75" customHeight="1">
      <c r="A30" s="71">
        <v>17</v>
      </c>
      <c r="B30" s="22"/>
      <c r="C30" s="42"/>
      <c r="D30" s="34"/>
      <c r="E30" s="25"/>
      <c r="F30" s="37"/>
      <c r="G30" s="122"/>
      <c r="H30" s="248">
        <f t="shared" si="0"/>
      </c>
      <c r="I30" s="256"/>
      <c r="J30" s="241">
        <f t="shared" si="1"/>
        <v>0</v>
      </c>
    </row>
    <row r="31" spans="1:10" ht="18.75" customHeight="1">
      <c r="A31" s="71">
        <v>18</v>
      </c>
      <c r="B31" s="22"/>
      <c r="C31" s="42"/>
      <c r="D31" s="34"/>
      <c r="E31" s="25"/>
      <c r="F31" s="37"/>
      <c r="G31" s="122"/>
      <c r="H31" s="248">
        <f t="shared" si="0"/>
      </c>
      <c r="I31" s="256"/>
      <c r="J31" s="241">
        <f t="shared" si="1"/>
        <v>0</v>
      </c>
    </row>
    <row r="32" spans="1:10" ht="18.75" customHeight="1">
      <c r="A32" s="71">
        <v>19</v>
      </c>
      <c r="B32" s="22"/>
      <c r="C32" s="42"/>
      <c r="D32" s="34"/>
      <c r="E32" s="25"/>
      <c r="F32" s="37"/>
      <c r="G32" s="122"/>
      <c r="H32" s="248">
        <f t="shared" si="0"/>
      </c>
      <c r="I32" s="256"/>
      <c r="J32" s="241">
        <f t="shared" si="1"/>
        <v>0</v>
      </c>
    </row>
    <row r="33" spans="1:10" ht="18.75" customHeight="1">
      <c r="A33" s="71" t="s">
        <v>39</v>
      </c>
      <c r="B33" s="224" t="s">
        <v>104</v>
      </c>
      <c r="C33" s="42"/>
      <c r="D33" s="34"/>
      <c r="E33" s="25"/>
      <c r="F33" s="37"/>
      <c r="G33" s="122"/>
      <c r="H33" s="248">
        <f t="shared" si="0"/>
      </c>
      <c r="I33" s="256"/>
      <c r="J33" s="241">
        <f t="shared" si="1"/>
        <v>0</v>
      </c>
    </row>
    <row r="34" spans="1:10" s="114" customFormat="1" ht="18.75" customHeight="1">
      <c r="A34" s="71"/>
      <c r="B34" s="120" t="s">
        <v>83</v>
      </c>
      <c r="C34" s="110"/>
      <c r="D34" s="111"/>
      <c r="E34" s="112"/>
      <c r="F34" s="113" t="s">
        <v>64</v>
      </c>
      <c r="G34" s="77">
        <f>SUM(G14:G33)</f>
        <v>0</v>
      </c>
      <c r="H34" s="250"/>
      <c r="I34" s="261"/>
      <c r="J34" s="242">
        <f>SUM(J14:J33)</f>
        <v>0</v>
      </c>
    </row>
    <row r="35" spans="1:10" s="114" customFormat="1" ht="6" customHeight="1">
      <c r="A35" s="71"/>
      <c r="B35" s="115"/>
      <c r="C35" s="116"/>
      <c r="D35" s="69"/>
      <c r="E35" s="97"/>
      <c r="F35" s="117"/>
      <c r="G35" s="117"/>
      <c r="H35" s="250"/>
      <c r="I35" s="257"/>
      <c r="J35" s="257"/>
    </row>
    <row r="36" spans="1:10" s="114" customFormat="1" ht="18.75" customHeight="1">
      <c r="A36" s="71"/>
      <c r="C36" s="116"/>
      <c r="D36" s="69"/>
      <c r="E36" s="97"/>
      <c r="F36" s="118" t="s">
        <v>53</v>
      </c>
      <c r="G36" s="119">
        <f>IF(percentuale&lt;&gt;"","vedi forfait",IF(generalidettaglio&gt;totalepersonale*40/100,totalepersonale*40/100,generalidettaglio))</f>
        <v>0</v>
      </c>
      <c r="H36" s="250"/>
      <c r="I36" s="262"/>
      <c r="J36" s="258">
        <f>IF(I10&lt;&gt;0,"vedi forfait",IF(J34&gt;'a1)ricercatori'!L33*40/100,'a1)ricercatori'!L33*40/100,J34))</f>
        <v>0</v>
      </c>
    </row>
  </sheetData>
  <sheetProtection password="CB83" sheet="1" objects="1" scenarios="1" formatRows="0"/>
  <mergeCells count="4">
    <mergeCell ref="B12:G12"/>
    <mergeCell ref="B9:E10"/>
    <mergeCell ref="I4:J4"/>
    <mergeCell ref="B8:G8"/>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5.xml><?xml version="1.0" encoding="utf-8"?>
<worksheet xmlns="http://schemas.openxmlformats.org/spreadsheetml/2006/main" xmlns:r="http://schemas.openxmlformats.org/officeDocument/2006/relationships">
  <sheetPr codeName="Foglio27">
    <tabColor indexed="50"/>
  </sheetPr>
  <dimension ref="A1:O37"/>
  <sheetViews>
    <sheetView workbookViewId="0" topLeftCell="A4">
      <selection activeCell="K5" sqref="J1:L16384"/>
    </sheetView>
  </sheetViews>
  <sheetFormatPr defaultColWidth="9.140625" defaultRowHeight="12.75"/>
  <cols>
    <col min="1" max="1" width="3.7109375" style="59" customWidth="1"/>
    <col min="2" max="2" width="23.140625" style="64" customWidth="1"/>
    <col min="3" max="3" width="21.421875" style="10" customWidth="1"/>
    <col min="4" max="5" width="9.421875" style="69" customWidth="1"/>
    <col min="6" max="6" width="7.00390625" style="35" bestFit="1" customWidth="1"/>
    <col min="7" max="7" width="7.140625" style="116" customWidth="1"/>
    <col min="8" max="8" width="15.28125" style="83" customWidth="1"/>
    <col min="9" max="9" width="7.140625" style="327" customWidth="1"/>
    <col min="10" max="10" width="7.7109375" style="247" customWidth="1"/>
    <col min="11" max="11" width="7.140625" style="374" customWidth="1"/>
    <col min="12" max="12" width="13.421875" style="247" bestFit="1" customWidth="1"/>
    <col min="13" max="13" width="5.57421875" style="328" customWidth="1"/>
    <col min="14" max="16384" width="9.140625" style="64" customWidth="1"/>
  </cols>
  <sheetData>
    <row r="1" spans="1:13" s="142" customFormat="1" ht="23.25" customHeight="1">
      <c r="A1" s="209" t="s">
        <v>112</v>
      </c>
      <c r="B1" s="198" t="s">
        <v>100</v>
      </c>
      <c r="C1" s="207"/>
      <c r="D1" s="207"/>
      <c r="E1" s="207"/>
      <c r="F1" s="207"/>
      <c r="G1" s="51"/>
      <c r="H1" s="51"/>
      <c r="I1" s="322"/>
      <c r="J1" s="233"/>
      <c r="K1" s="368"/>
      <c r="L1" s="233"/>
      <c r="M1" s="199"/>
    </row>
    <row r="2" spans="1:13" s="144" customFormat="1" ht="17.25" customHeight="1">
      <c r="A2" s="209"/>
      <c r="B2" s="206"/>
      <c r="C2" s="206"/>
      <c r="D2" s="206"/>
      <c r="E2" s="206"/>
      <c r="F2" s="206"/>
      <c r="G2" s="55"/>
      <c r="H2" s="55" t="s">
        <v>22</v>
      </c>
      <c r="I2" s="323"/>
      <c r="J2" s="234"/>
      <c r="K2" s="369"/>
      <c r="L2" s="234"/>
      <c r="M2" s="202"/>
    </row>
    <row r="3" spans="1:13" s="145" customFormat="1" ht="17.25" customHeight="1">
      <c r="A3" s="209"/>
      <c r="B3" s="208"/>
      <c r="C3" s="208"/>
      <c r="D3" s="208"/>
      <c r="E3" s="208"/>
      <c r="F3" s="208"/>
      <c r="G3" s="58"/>
      <c r="H3" s="58" t="str">
        <f>"rendicontazione "&amp;IF(riepilogo!scelta="R","Ricerca",IF(riepilogo!scelta="I","Innovazione processi",""))&amp;" - elenco c)"</f>
        <v>rendicontazione  - elenco c)</v>
      </c>
      <c r="I3" s="324"/>
      <c r="J3" s="235"/>
      <c r="K3" s="370"/>
      <c r="L3" s="235"/>
      <c r="M3" s="205"/>
    </row>
    <row r="4" spans="2:12" ht="27" customHeight="1">
      <c r="B4" s="403" t="s">
        <v>66</v>
      </c>
      <c r="C4" s="403"/>
      <c r="D4" s="403"/>
      <c r="E4" s="403"/>
      <c r="F4" s="123"/>
      <c r="G4" s="98"/>
      <c r="H4" s="124"/>
      <c r="I4" s="304"/>
      <c r="J4" s="406" t="s">
        <v>105</v>
      </c>
      <c r="K4" s="407"/>
      <c r="L4" s="408"/>
    </row>
    <row r="5" spans="2:12" ht="15">
      <c r="B5" s="60"/>
      <c r="C5" s="60"/>
      <c r="D5" s="60"/>
      <c r="E5" s="60"/>
      <c r="F5" s="125" t="str">
        <f>"data inizio attività "&amp;IF(riepilogo!scelta="R","Ricerca",IF(riepilogo!scelta="I","Innovazione processi",""))&amp;":"</f>
        <v>data inizio attività :</v>
      </c>
      <c r="G5" s="377"/>
      <c r="H5" s="126">
        <f>IF(datainizioricerca="","",datainizioricerca)</f>
      </c>
      <c r="I5" s="304"/>
      <c r="J5" s="236"/>
      <c r="K5" s="371"/>
      <c r="L5" s="236"/>
    </row>
    <row r="6" spans="1:15" s="132" customFormat="1" ht="27" customHeight="1">
      <c r="A6" s="127"/>
      <c r="B6" s="128"/>
      <c r="C6" s="129"/>
      <c r="D6" s="130"/>
      <c r="E6" s="130"/>
      <c r="F6" s="131" t="str">
        <f>"data fine attività "&amp;IF(riepilogo!scelta="R","Ricerca",IF(riepilogo!scelta="I","Innovazione processi",""))&amp;":"</f>
        <v>data fine attività :</v>
      </c>
      <c r="G6" s="378"/>
      <c r="H6" s="133">
        <f>IF(datafinericerca="","",datafinericerca)</f>
      </c>
      <c r="I6" s="325"/>
      <c r="J6" s="236"/>
      <c r="K6" s="371"/>
      <c r="L6" s="236"/>
      <c r="M6" s="329"/>
      <c r="N6" s="317"/>
      <c r="O6" s="317"/>
    </row>
    <row r="7" spans="1:12" ht="21.75" customHeight="1">
      <c r="A7" s="71"/>
      <c r="B7" s="72" t="s">
        <v>6</v>
      </c>
      <c r="C7" s="73" t="s">
        <v>56</v>
      </c>
      <c r="D7" s="74" t="s">
        <v>50</v>
      </c>
      <c r="E7" s="74" t="s">
        <v>63</v>
      </c>
      <c r="F7" s="75" t="s">
        <v>52</v>
      </c>
      <c r="G7" s="365" t="s">
        <v>4</v>
      </c>
      <c r="H7" s="76" t="s">
        <v>5</v>
      </c>
      <c r="I7" s="306"/>
      <c r="J7" s="238" t="s">
        <v>106</v>
      </c>
      <c r="K7" s="372" t="s">
        <v>4</v>
      </c>
      <c r="L7" s="239" t="s">
        <v>5</v>
      </c>
    </row>
    <row r="8" spans="1:12" ht="18.75" customHeight="1">
      <c r="A8" s="71">
        <v>1</v>
      </c>
      <c r="B8" s="4"/>
      <c r="C8" s="5"/>
      <c r="D8" s="34"/>
      <c r="E8" s="34"/>
      <c r="F8" s="80">
        <f aca="true" t="shared" si="0" ref="F8:F27">IF(B8&lt;&gt;"",forfaitmanodopera,"")</f>
      </c>
      <c r="G8" s="366"/>
      <c r="H8" s="77">
        <f>IF(F8&lt;&gt;"",F8*G8,"")</f>
      </c>
      <c r="I8" s="326">
        <f>IF(OR(B8="",G8=""),"",IF(D8="","inizio rapporto?",IF(E8&lt;&gt;"",IF(G8&gt;(MIN(H$6,E8)-MAX(H$5,D8))*2000/365,"oltre 2000 ore/anno",""),IF(G8&gt;(H$6-MAX(H$5,D8))*2000/365,"oltre 2000 ore/anno",""))))</f>
      </c>
      <c r="J8" s="240">
        <f>F8</f>
      </c>
      <c r="K8" s="373">
        <f>IF(G8="","",G8)</f>
      </c>
      <c r="L8" s="242">
        <f>IF(AND(J8&lt;&gt;"",K8&lt;&gt;""),J8*K8,"")</f>
      </c>
    </row>
    <row r="9" spans="1:12" ht="18.75" customHeight="1">
      <c r="A9" s="71">
        <v>2</v>
      </c>
      <c r="B9" s="4"/>
      <c r="C9" s="5"/>
      <c r="D9" s="34"/>
      <c r="E9" s="34"/>
      <c r="F9" s="80">
        <f t="shared" si="0"/>
      </c>
      <c r="G9" s="366"/>
      <c r="H9" s="77">
        <f aca="true" t="shared" si="1" ref="H9:H27">IF(F9&lt;&gt;"",F9*G9,"")</f>
      </c>
      <c r="I9" s="326">
        <f aca="true" t="shared" si="2" ref="I9:I27">IF(OR(B9="",G9=""),"",IF(D9="","inizio rapporto?",IF(E9&lt;&gt;"",IF(G9&gt;(MIN(H$6,E9)-MAX(H$5,D9))*2000/365,"oltre 2000 ore/anno",""),IF(G9&gt;(H$6-MAX(H$5,D9))*2000/365,"oltre 2000 ore/anno",""))))</f>
      </c>
      <c r="J9" s="240">
        <f aca="true" t="shared" si="3" ref="J9:J27">F9</f>
      </c>
      <c r="K9" s="373">
        <f aca="true" t="shared" si="4" ref="K9:K27">IF(G9="","",G9)</f>
      </c>
      <c r="L9" s="242">
        <f aca="true" t="shared" si="5" ref="L9:L27">IF(AND(J9&lt;&gt;"",K9&lt;&gt;""),J9*K9,"")</f>
      </c>
    </row>
    <row r="10" spans="1:12" ht="18.75" customHeight="1">
      <c r="A10" s="71">
        <v>3</v>
      </c>
      <c r="B10" s="4"/>
      <c r="C10" s="5"/>
      <c r="D10" s="34"/>
      <c r="E10" s="34"/>
      <c r="F10" s="80">
        <f t="shared" si="0"/>
      </c>
      <c r="G10" s="366"/>
      <c r="H10" s="77">
        <f t="shared" si="1"/>
      </c>
      <c r="I10" s="326">
        <f t="shared" si="2"/>
      </c>
      <c r="J10" s="240">
        <f t="shared" si="3"/>
      </c>
      <c r="K10" s="373">
        <f t="shared" si="4"/>
      </c>
      <c r="L10" s="242">
        <f t="shared" si="5"/>
      </c>
    </row>
    <row r="11" spans="1:12" ht="18.75" customHeight="1">
      <c r="A11" s="71">
        <v>4</v>
      </c>
      <c r="B11" s="4"/>
      <c r="C11" s="5"/>
      <c r="D11" s="34"/>
      <c r="E11" s="34"/>
      <c r="F11" s="80">
        <f t="shared" si="0"/>
      </c>
      <c r="G11" s="366"/>
      <c r="H11" s="77">
        <f t="shared" si="1"/>
      </c>
      <c r="I11" s="326">
        <f t="shared" si="2"/>
      </c>
      <c r="J11" s="240">
        <f t="shared" si="3"/>
      </c>
      <c r="K11" s="373">
        <f t="shared" si="4"/>
      </c>
      <c r="L11" s="242">
        <f t="shared" si="5"/>
      </c>
    </row>
    <row r="12" spans="1:13" ht="18.75" customHeight="1">
      <c r="A12" s="71">
        <v>5</v>
      </c>
      <c r="B12" s="4"/>
      <c r="C12" s="5"/>
      <c r="D12" s="34"/>
      <c r="E12" s="34"/>
      <c r="F12" s="80">
        <f t="shared" si="0"/>
      </c>
      <c r="G12" s="366"/>
      <c r="H12" s="77">
        <f t="shared" si="1"/>
      </c>
      <c r="I12" s="326">
        <f t="shared" si="2"/>
      </c>
      <c r="J12" s="240">
        <f t="shared" si="3"/>
      </c>
      <c r="K12" s="373">
        <f t="shared" si="4"/>
      </c>
      <c r="L12" s="242">
        <f t="shared" si="5"/>
      </c>
      <c r="M12" s="328">
        <f>IF(B12="","",IF(OR(H$4="",H$5=""),"",MIN(H$5,E12)-MAX(H$4,D12)))</f>
      </c>
    </row>
    <row r="13" spans="1:12" ht="18.75" customHeight="1">
      <c r="A13" s="71">
        <v>6</v>
      </c>
      <c r="B13" s="4"/>
      <c r="C13" s="5"/>
      <c r="D13" s="34"/>
      <c r="E13" s="34"/>
      <c r="F13" s="80">
        <f t="shared" si="0"/>
      </c>
      <c r="G13" s="366"/>
      <c r="H13" s="77">
        <f t="shared" si="1"/>
      </c>
      <c r="I13" s="326">
        <f t="shared" si="2"/>
      </c>
      <c r="J13" s="240">
        <f t="shared" si="3"/>
      </c>
      <c r="K13" s="373">
        <f t="shared" si="4"/>
      </c>
      <c r="L13" s="242">
        <f t="shared" si="5"/>
      </c>
    </row>
    <row r="14" spans="1:12" ht="18.75" customHeight="1">
      <c r="A14" s="71">
        <v>7</v>
      </c>
      <c r="B14" s="4"/>
      <c r="C14" s="5"/>
      <c r="D14" s="34"/>
      <c r="E14" s="34"/>
      <c r="F14" s="80">
        <f t="shared" si="0"/>
      </c>
      <c r="G14" s="366"/>
      <c r="H14" s="77">
        <f t="shared" si="1"/>
      </c>
      <c r="I14" s="326">
        <f t="shared" si="2"/>
      </c>
      <c r="J14" s="240">
        <f t="shared" si="3"/>
      </c>
      <c r="K14" s="373">
        <f t="shared" si="4"/>
      </c>
      <c r="L14" s="242">
        <f t="shared" si="5"/>
      </c>
    </row>
    <row r="15" spans="1:12" ht="18.75" customHeight="1">
      <c r="A15" s="71">
        <v>8</v>
      </c>
      <c r="B15" s="4"/>
      <c r="C15" s="5"/>
      <c r="D15" s="34"/>
      <c r="E15" s="34"/>
      <c r="F15" s="80">
        <f t="shared" si="0"/>
      </c>
      <c r="G15" s="366"/>
      <c r="H15" s="77">
        <f t="shared" si="1"/>
      </c>
      <c r="I15" s="326">
        <f t="shared" si="2"/>
      </c>
      <c r="J15" s="240">
        <f t="shared" si="3"/>
      </c>
      <c r="K15" s="373">
        <f t="shared" si="4"/>
      </c>
      <c r="L15" s="242">
        <f t="shared" si="5"/>
      </c>
    </row>
    <row r="16" spans="1:12" ht="18.75" customHeight="1">
      <c r="A16" s="71">
        <v>9</v>
      </c>
      <c r="B16" s="4"/>
      <c r="C16" s="5"/>
      <c r="D16" s="34"/>
      <c r="E16" s="34"/>
      <c r="F16" s="80">
        <f t="shared" si="0"/>
      </c>
      <c r="G16" s="366"/>
      <c r="H16" s="77">
        <f t="shared" si="1"/>
      </c>
      <c r="I16" s="326">
        <f t="shared" si="2"/>
      </c>
      <c r="J16" s="240">
        <f t="shared" si="3"/>
      </c>
      <c r="K16" s="373">
        <f t="shared" si="4"/>
      </c>
      <c r="L16" s="242">
        <f t="shared" si="5"/>
      </c>
    </row>
    <row r="17" spans="1:12" ht="18.75" customHeight="1">
      <c r="A17" s="71">
        <v>10</v>
      </c>
      <c r="B17" s="4"/>
      <c r="C17" s="5"/>
      <c r="D17" s="34"/>
      <c r="E17" s="34"/>
      <c r="F17" s="80">
        <f t="shared" si="0"/>
      </c>
      <c r="G17" s="366"/>
      <c r="H17" s="77">
        <f t="shared" si="1"/>
      </c>
      <c r="I17" s="326">
        <f t="shared" si="2"/>
      </c>
      <c r="J17" s="240">
        <f t="shared" si="3"/>
      </c>
      <c r="K17" s="373">
        <f t="shared" si="4"/>
      </c>
      <c r="L17" s="242">
        <f t="shared" si="5"/>
      </c>
    </row>
    <row r="18" spans="1:12" ht="18.75" customHeight="1">
      <c r="A18" s="71">
        <v>11</v>
      </c>
      <c r="B18" s="4"/>
      <c r="C18" s="5"/>
      <c r="D18" s="34"/>
      <c r="E18" s="34"/>
      <c r="F18" s="80">
        <f t="shared" si="0"/>
      </c>
      <c r="G18" s="366"/>
      <c r="H18" s="77">
        <f t="shared" si="1"/>
      </c>
      <c r="I18" s="326">
        <f t="shared" si="2"/>
      </c>
      <c r="J18" s="240">
        <f t="shared" si="3"/>
      </c>
      <c r="K18" s="373">
        <f t="shared" si="4"/>
      </c>
      <c r="L18" s="242">
        <f t="shared" si="5"/>
      </c>
    </row>
    <row r="19" spans="1:12" ht="18.75" customHeight="1">
      <c r="A19" s="71">
        <v>12</v>
      </c>
      <c r="B19" s="4"/>
      <c r="C19" s="5"/>
      <c r="D19" s="34"/>
      <c r="E19" s="34"/>
      <c r="F19" s="80">
        <f t="shared" si="0"/>
      </c>
      <c r="G19" s="366"/>
      <c r="H19" s="77">
        <f t="shared" si="1"/>
      </c>
      <c r="I19" s="326">
        <f t="shared" si="2"/>
      </c>
      <c r="J19" s="240">
        <f t="shared" si="3"/>
      </c>
      <c r="K19" s="373">
        <f t="shared" si="4"/>
      </c>
      <c r="L19" s="242">
        <f t="shared" si="5"/>
      </c>
    </row>
    <row r="20" spans="1:12" ht="18.75" customHeight="1">
      <c r="A20" s="71">
        <v>13</v>
      </c>
      <c r="B20" s="4"/>
      <c r="C20" s="5"/>
      <c r="D20" s="34"/>
      <c r="E20" s="34"/>
      <c r="F20" s="80">
        <f t="shared" si="0"/>
      </c>
      <c r="G20" s="366"/>
      <c r="H20" s="77">
        <f t="shared" si="1"/>
      </c>
      <c r="I20" s="326">
        <f t="shared" si="2"/>
      </c>
      <c r="J20" s="240">
        <f t="shared" si="3"/>
      </c>
      <c r="K20" s="373">
        <f t="shared" si="4"/>
      </c>
      <c r="L20" s="242">
        <f t="shared" si="5"/>
      </c>
    </row>
    <row r="21" spans="1:12" ht="18.75" customHeight="1">
      <c r="A21" s="71">
        <v>14</v>
      </c>
      <c r="B21" s="4"/>
      <c r="C21" s="5"/>
      <c r="D21" s="34"/>
      <c r="E21" s="34"/>
      <c r="F21" s="80">
        <f t="shared" si="0"/>
      </c>
      <c r="G21" s="366"/>
      <c r="H21" s="77">
        <f t="shared" si="1"/>
      </c>
      <c r="I21" s="326">
        <f t="shared" si="2"/>
      </c>
      <c r="J21" s="240">
        <f t="shared" si="3"/>
      </c>
      <c r="K21" s="373">
        <f t="shared" si="4"/>
      </c>
      <c r="L21" s="242">
        <f t="shared" si="5"/>
      </c>
    </row>
    <row r="22" spans="1:12" ht="18.75" customHeight="1">
      <c r="A22" s="71">
        <v>15</v>
      </c>
      <c r="B22" s="4"/>
      <c r="C22" s="5"/>
      <c r="D22" s="34"/>
      <c r="E22" s="34"/>
      <c r="F22" s="80">
        <f>IF(B22&lt;&gt;"",forfaitmanodopera,"")</f>
      </c>
      <c r="G22" s="366"/>
      <c r="H22" s="77">
        <f>IF(F22&lt;&gt;"",F22*G22,"")</f>
      </c>
      <c r="I22" s="326">
        <f t="shared" si="2"/>
      </c>
      <c r="J22" s="240">
        <f>F22</f>
      </c>
      <c r="K22" s="373">
        <f>IF(G22="","",G22)</f>
      </c>
      <c r="L22" s="242">
        <f>IF(AND(J22&lt;&gt;"",K22&lt;&gt;""),J22*K22,"")</f>
      </c>
    </row>
    <row r="23" spans="1:12" ht="18.75" customHeight="1">
      <c r="A23" s="71">
        <v>16</v>
      </c>
      <c r="B23" s="4"/>
      <c r="C23" s="5"/>
      <c r="D23" s="34"/>
      <c r="E23" s="34"/>
      <c r="F23" s="80">
        <f>IF(B23&lt;&gt;"",forfaitmanodopera,"")</f>
      </c>
      <c r="G23" s="366"/>
      <c r="H23" s="77">
        <f>IF(F23&lt;&gt;"",F23*G23,"")</f>
      </c>
      <c r="I23" s="326">
        <f t="shared" si="2"/>
      </c>
      <c r="J23" s="240">
        <f>F23</f>
      </c>
      <c r="K23" s="373">
        <f>IF(G23="","",G23)</f>
      </c>
      <c r="L23" s="242">
        <f>IF(AND(J23&lt;&gt;"",K23&lt;&gt;""),J23*K23,"")</f>
      </c>
    </row>
    <row r="24" spans="1:12" ht="18.75" customHeight="1">
      <c r="A24" s="71">
        <v>17</v>
      </c>
      <c r="B24" s="4"/>
      <c r="C24" s="5"/>
      <c r="D24" s="34"/>
      <c r="E24" s="34"/>
      <c r="F24" s="80">
        <f>IF(B24&lt;&gt;"",forfaitmanodopera,"")</f>
      </c>
      <c r="G24" s="366"/>
      <c r="H24" s="77">
        <f>IF(F24&lt;&gt;"",F24*G24,"")</f>
      </c>
      <c r="I24" s="326">
        <f t="shared" si="2"/>
      </c>
      <c r="J24" s="240">
        <f>F24</f>
      </c>
      <c r="K24" s="373">
        <f>IF(G24="","",G24)</f>
      </c>
      <c r="L24" s="242">
        <f>IF(AND(J24&lt;&gt;"",K24&lt;&gt;""),J24*K24,"")</f>
      </c>
    </row>
    <row r="25" spans="1:12" ht="18.75" customHeight="1">
      <c r="A25" s="71">
        <v>18</v>
      </c>
      <c r="B25" s="4"/>
      <c r="C25" s="5"/>
      <c r="D25" s="34"/>
      <c r="E25" s="34"/>
      <c r="F25" s="80">
        <f>IF(B25&lt;&gt;"",forfaitmanodopera,"")</f>
      </c>
      <c r="G25" s="366"/>
      <c r="H25" s="77">
        <f>IF(F25&lt;&gt;"",F25*G25,"")</f>
      </c>
      <c r="I25" s="326">
        <f t="shared" si="2"/>
      </c>
      <c r="J25" s="240">
        <f>F25</f>
      </c>
      <c r="K25" s="373">
        <f>IF(G25="","",G25)</f>
      </c>
      <c r="L25" s="242">
        <f>IF(AND(J25&lt;&gt;"",K25&lt;&gt;""),J25*K25,"")</f>
      </c>
    </row>
    <row r="26" spans="1:12" ht="18.75" customHeight="1">
      <c r="A26" s="71">
        <v>19</v>
      </c>
      <c r="B26" s="4"/>
      <c r="C26" s="5"/>
      <c r="D26" s="34"/>
      <c r="E26" s="34"/>
      <c r="F26" s="80">
        <f t="shared" si="0"/>
      </c>
      <c r="G26" s="366"/>
      <c r="H26" s="77">
        <f t="shared" si="1"/>
      </c>
      <c r="I26" s="326">
        <f t="shared" si="2"/>
      </c>
      <c r="J26" s="240">
        <f t="shared" si="3"/>
      </c>
      <c r="K26" s="373">
        <f t="shared" si="4"/>
      </c>
      <c r="L26" s="242">
        <f t="shared" si="5"/>
      </c>
    </row>
    <row r="27" spans="1:12" ht="18.75" customHeight="1">
      <c r="A27" s="71" t="s">
        <v>39</v>
      </c>
      <c r="B27" s="191"/>
      <c r="C27" s="192"/>
      <c r="D27" s="193"/>
      <c r="E27" s="193"/>
      <c r="F27" s="80">
        <f t="shared" si="0"/>
      </c>
      <c r="G27" s="366"/>
      <c r="H27" s="77">
        <f t="shared" si="1"/>
      </c>
      <c r="I27" s="326">
        <f t="shared" si="2"/>
      </c>
      <c r="J27" s="240">
        <f t="shared" si="3"/>
      </c>
      <c r="K27" s="373">
        <f t="shared" si="4"/>
      </c>
      <c r="L27" s="242">
        <f t="shared" si="5"/>
      </c>
    </row>
    <row r="28" spans="1:12" ht="18.75" customHeight="1">
      <c r="A28" s="71"/>
      <c r="B28" s="414" t="s">
        <v>117</v>
      </c>
      <c r="C28" s="414"/>
      <c r="D28" s="81" t="s">
        <v>24</v>
      </c>
      <c r="E28" s="82" t="s">
        <v>58</v>
      </c>
      <c r="F28" s="26"/>
      <c r="G28" s="366">
        <f>SUM(G8:G27)</f>
        <v>0</v>
      </c>
      <c r="H28" s="77">
        <f>SUM(H8:H27)</f>
        <v>0</v>
      </c>
      <c r="I28" s="326"/>
      <c r="J28" s="243"/>
      <c r="K28" s="373">
        <f>SUM(K8:K27)</f>
        <v>0</v>
      </c>
      <c r="L28" s="242">
        <f>SUM(L8:L27)</f>
        <v>0</v>
      </c>
    </row>
    <row r="29" spans="2:12" ht="10.5">
      <c r="B29" s="48" t="s">
        <v>118</v>
      </c>
      <c r="I29" s="326"/>
      <c r="J29" s="244"/>
      <c r="L29" s="245"/>
    </row>
    <row r="30" spans="9:12" ht="10.5">
      <c r="I30" s="326"/>
      <c r="J30" s="246"/>
      <c r="K30" s="376"/>
      <c r="L30" s="246"/>
    </row>
    <row r="31" ht="10.5">
      <c r="I31" s="326"/>
    </row>
    <row r="32" ht="10.5">
      <c r="I32" s="326"/>
    </row>
    <row r="33" ht="10.5">
      <c r="I33" s="326"/>
    </row>
    <row r="34" ht="10.5">
      <c r="I34" s="326"/>
    </row>
    <row r="36" ht="10.5">
      <c r="I36" s="326"/>
    </row>
    <row r="37" ht="10.5">
      <c r="I37" s="308"/>
    </row>
  </sheetData>
  <sheetProtection password="CB83" sheet="1" objects="1" scenarios="1" formatRows="0"/>
  <mergeCells count="3">
    <mergeCell ref="B28:C28"/>
    <mergeCell ref="B4:E4"/>
    <mergeCell ref="J4:L4"/>
  </mergeCells>
  <printOptions/>
  <pageMargins left="0.3937007874015748" right="0.3937007874015748" top="0.3937007874015748" bottom="0.3937007874015748" header="0.31496062992125984" footer="0.3937007874015748"/>
  <pageSetup horizontalDpi="600" verticalDpi="600" orientation="portrait" paperSize="9" r:id="rId3"/>
  <headerFooter alignWithMargins="0">
    <oddFooter>&amp;R&amp;"Verdana,Normale"&amp;8&amp;P</oddFooter>
  </headerFooter>
  <legacyDrawing r:id="rId2"/>
</worksheet>
</file>

<file path=xl/worksheets/sheet6.xml><?xml version="1.0" encoding="utf-8"?>
<worksheet xmlns="http://schemas.openxmlformats.org/spreadsheetml/2006/main" xmlns:r="http://schemas.openxmlformats.org/officeDocument/2006/relationships">
  <sheetPr codeName="Foglio14">
    <tabColor indexed="57"/>
  </sheetPr>
  <dimension ref="A1:X6"/>
  <sheetViews>
    <sheetView workbookViewId="0" topLeftCell="A1">
      <pane xSplit="2" ySplit="5" topLeftCell="C6" activePane="bottomRight" state="frozen"/>
      <selection pane="topLeft" activeCell="B4" sqref="B4:F4"/>
      <selection pane="topRight" activeCell="B4" sqref="B4:F4"/>
      <selection pane="bottomLeft" activeCell="B4" sqref="B4:F4"/>
      <selection pane="bottomRight" activeCell="A1" sqref="A1:A16384"/>
    </sheetView>
  </sheetViews>
  <sheetFormatPr defaultColWidth="9.140625" defaultRowHeight="12.75"/>
  <cols>
    <col min="1" max="1" width="4.57421875" style="389" bestFit="1" customWidth="1"/>
    <col min="2" max="2" width="10.7109375" style="354" customWidth="1"/>
    <col min="3" max="3" width="3.7109375" style="360" customWidth="1"/>
    <col min="4" max="16384" width="3.7109375" style="361" customWidth="1"/>
  </cols>
  <sheetData>
    <row r="1" spans="1:24" s="350" customFormat="1" ht="23.25" customHeight="1">
      <c r="A1" s="391"/>
      <c r="B1" s="347" t="s">
        <v>99</v>
      </c>
      <c r="C1" s="348"/>
      <c r="D1" s="349"/>
      <c r="E1" s="349"/>
      <c r="G1" s="351"/>
      <c r="X1" s="221"/>
    </row>
    <row r="2" spans="1:24" s="350" customFormat="1" ht="17.25" customHeight="1">
      <c r="A2" s="387" t="str">
        <f>[0]!pswattiva</f>
        <v>.</v>
      </c>
      <c r="B2" s="352"/>
      <c r="C2" s="348"/>
      <c r="D2" s="349"/>
      <c r="E2" s="349"/>
      <c r="G2" s="351"/>
      <c r="X2" s="222" t="s">
        <v>22</v>
      </c>
    </row>
    <row r="3" spans="1:24" s="350" customFormat="1" ht="27.75" customHeight="1">
      <c r="A3" s="392"/>
      <c r="B3" s="353"/>
      <c r="D3" s="351"/>
      <c r="E3" s="351"/>
      <c r="G3" s="351"/>
      <c r="X3" s="223" t="str">
        <f>"rendicontazione "&amp;IF(riepilogo!scelta="R","Ricerca",IF(riepilogo!scelta="I","Innovazione processi",""))&amp;" - diario manodopera"</f>
        <v>rendicontazione  - diario manodopera</v>
      </c>
    </row>
    <row r="4" spans="1:3" s="354" customFormat="1" ht="9">
      <c r="A4" s="389"/>
      <c r="B4" s="354" t="s">
        <v>51</v>
      </c>
      <c r="C4" s="355"/>
    </row>
    <row r="5" spans="1:3" s="363" customFormat="1" ht="9">
      <c r="A5" s="393"/>
      <c r="B5" s="356"/>
      <c r="C5" s="362"/>
    </row>
    <row r="6" ht="9">
      <c r="B6" s="359"/>
    </row>
  </sheetData>
  <sheetProtection password="CB83" sheet="1" objects="1" scenarios="1"/>
  <printOptions/>
  <pageMargins left="0.3937007874015748" right="0.3937007874015748" top="0.3937007874015748" bottom="1.1023622047244095" header="0.31496062992125984" footer="0.3937007874015748"/>
  <pageSetup horizontalDpi="300" verticalDpi="300" orientation="portrait" paperSize="9" r:id="rId1"/>
  <headerFooter alignWithMargins="0">
    <oddFooter>&amp;C&amp;"Verdana,Normale"&amp;8___________________________                    ___________________________
 firma  responsabile ricerca                              firma legale rappresentante
&amp;R&amp;"Verdana,Normale"&amp;8&amp;P</oddFooter>
  </headerFooter>
</worksheet>
</file>

<file path=xl/worksheets/sheet7.xml><?xml version="1.0" encoding="utf-8"?>
<worksheet xmlns="http://schemas.openxmlformats.org/spreadsheetml/2006/main" xmlns:r="http://schemas.openxmlformats.org/officeDocument/2006/relationships">
  <sheetPr codeName="Foglio9">
    <tabColor indexed="50"/>
  </sheetPr>
  <dimension ref="A1:J35"/>
  <sheetViews>
    <sheetView workbookViewId="0" topLeftCell="A4">
      <selection activeCell="B4" sqref="B4:F4"/>
    </sheetView>
  </sheetViews>
  <sheetFormatPr defaultColWidth="9.140625" defaultRowHeight="12.75"/>
  <cols>
    <col min="1" max="1" width="2.421875" style="59" bestFit="1" customWidth="1"/>
    <col min="2" max="2" width="47.8515625" style="64" customWidth="1"/>
    <col min="3" max="3" width="6.7109375" style="116" customWidth="1"/>
    <col min="4" max="5" width="8.421875" style="97" customWidth="1"/>
    <col min="6" max="6" width="10.00390625" style="140" bestFit="1" customWidth="1"/>
    <col min="7" max="7" width="13.28125" style="83" customWidth="1"/>
    <col min="8" max="8" width="8.57421875" style="48" bestFit="1" customWidth="1"/>
    <col min="9" max="9" width="2.57421875" style="64" customWidth="1"/>
    <col min="10" max="10" width="15.421875" style="257" customWidth="1"/>
    <col min="11" max="16384" width="9.140625" style="64" customWidth="1"/>
  </cols>
  <sheetData>
    <row r="1" spans="1:10" s="52" customFormat="1" ht="23.25" customHeight="1">
      <c r="A1" s="48"/>
      <c r="B1" s="198" t="s">
        <v>100</v>
      </c>
      <c r="C1" s="300"/>
      <c r="D1" s="86"/>
      <c r="E1" s="86"/>
      <c r="F1" s="134"/>
      <c r="G1" s="51"/>
      <c r="H1" s="48"/>
      <c r="J1" s="251"/>
    </row>
    <row r="2" spans="1:10" s="56" customFormat="1" ht="17.25" customHeight="1">
      <c r="A2" s="48"/>
      <c r="B2" s="135"/>
      <c r="C2" s="89"/>
      <c r="D2" s="136"/>
      <c r="E2" s="136"/>
      <c r="F2" s="137"/>
      <c r="G2" s="55" t="s">
        <v>22</v>
      </c>
      <c r="H2" s="48"/>
      <c r="J2" s="252"/>
    </row>
    <row r="3" spans="1:10" s="56" customFormat="1" ht="17.25" customHeight="1">
      <c r="A3" s="48"/>
      <c r="B3" s="135"/>
      <c r="C3" s="89"/>
      <c r="D3" s="136"/>
      <c r="E3" s="136"/>
      <c r="F3" s="137"/>
      <c r="G3" s="58" t="str">
        <f>"rendicontazione "&amp;IF(riepilogo!scelta="R","Ricerca",IF(riepilogo!scelta="I","Innovazione processi",""))&amp;" - elenco d)"</f>
        <v>rendicontazione  - elenco d)</v>
      </c>
      <c r="H3" s="48"/>
      <c r="J3" s="253"/>
    </row>
    <row r="4" spans="2:10" ht="27" customHeight="1">
      <c r="B4" s="138" t="s">
        <v>16</v>
      </c>
      <c r="C4" s="91"/>
      <c r="D4" s="64"/>
      <c r="E4" s="48"/>
      <c r="F4" s="93"/>
      <c r="G4" s="94"/>
      <c r="J4" s="415" t="s">
        <v>107</v>
      </c>
    </row>
    <row r="5" spans="2:10" ht="11.25" customHeight="1">
      <c r="B5" s="138"/>
      <c r="C5" s="91"/>
      <c r="D5" s="64"/>
      <c r="F5" s="98" t="str">
        <f>"data inizio attività "&amp;IF(riepilogo!scelta="R","Ricerca",IF(riepilogo!scelta="I","Innovazione processi",""))&amp;":"</f>
        <v>data inizio attività :</v>
      </c>
      <c r="G5" s="99">
        <f>IF(datainizioricerca="","",datainizioricerca)</f>
      </c>
      <c r="J5" s="416"/>
    </row>
    <row r="6" spans="2:10" ht="11.25" customHeight="1">
      <c r="B6" s="95" t="s">
        <v>70</v>
      </c>
      <c r="C6" s="91"/>
      <c r="D6" s="64"/>
      <c r="F6" s="98" t="str">
        <f>"data fine attività "&amp;IF(riepilogo!scelta="R","Ricerca",IF(riepilogo!scelta="I","Innovazione processi",""))&amp;":"</f>
        <v>data fine attività :</v>
      </c>
      <c r="G6" s="99">
        <f>IF(datafinericerca="","",datafinericerca)</f>
      </c>
      <c r="J6" s="417"/>
    </row>
    <row r="7" spans="2:10" ht="16.5" customHeight="1">
      <c r="B7" s="90"/>
      <c r="C7" s="91"/>
      <c r="D7" s="139"/>
      <c r="E7" s="139"/>
      <c r="G7" s="64"/>
      <c r="J7" s="247"/>
    </row>
    <row r="8" spans="1:10" s="48" customFormat="1" ht="23.25" customHeight="1">
      <c r="A8" s="71"/>
      <c r="B8" s="108" t="s">
        <v>84</v>
      </c>
      <c r="C8" s="109" t="s">
        <v>46</v>
      </c>
      <c r="D8" s="74" t="s">
        <v>47</v>
      </c>
      <c r="E8" s="74" t="s">
        <v>82</v>
      </c>
      <c r="F8" s="102" t="s">
        <v>73</v>
      </c>
      <c r="G8" s="102" t="s">
        <v>72</v>
      </c>
      <c r="I8" s="64"/>
      <c r="J8" s="254" t="s">
        <v>71</v>
      </c>
    </row>
    <row r="9" spans="1:10" ht="18.75" customHeight="1">
      <c r="A9" s="71">
        <v>1</v>
      </c>
      <c r="B9" s="5"/>
      <c r="C9" s="42"/>
      <c r="D9" s="34"/>
      <c r="E9" s="25"/>
      <c r="F9" s="21"/>
      <c r="G9" s="122"/>
      <c r="H9" s="248">
        <f aca="true" t="shared" si="0" ref="H9:H28">IF(D9="","",IF(OR(D9&lt;datainizioricerca,D9&gt;datafinericerca),"fuori periodo",""))</f>
      </c>
      <c r="I9" s="79"/>
      <c r="J9" s="241">
        <f>G9</f>
        <v>0</v>
      </c>
    </row>
    <row r="10" spans="1:10" ht="18.75" customHeight="1">
      <c r="A10" s="71">
        <v>2</v>
      </c>
      <c r="B10" s="5"/>
      <c r="C10" s="42"/>
      <c r="D10" s="34"/>
      <c r="E10" s="25"/>
      <c r="F10" s="21"/>
      <c r="G10" s="122"/>
      <c r="H10" s="248">
        <f t="shared" si="0"/>
      </c>
      <c r="I10" s="79"/>
      <c r="J10" s="241">
        <f aca="true" t="shared" si="1" ref="J10:J28">G10</f>
        <v>0</v>
      </c>
    </row>
    <row r="11" spans="1:10" ht="18.75" customHeight="1">
      <c r="A11" s="71">
        <v>3</v>
      </c>
      <c r="B11" s="5"/>
      <c r="C11" s="42"/>
      <c r="D11" s="34"/>
      <c r="E11" s="25"/>
      <c r="F11" s="21"/>
      <c r="G11" s="122"/>
      <c r="H11" s="248">
        <f t="shared" si="0"/>
      </c>
      <c r="J11" s="241">
        <f t="shared" si="1"/>
        <v>0</v>
      </c>
    </row>
    <row r="12" spans="1:10" ht="18.75" customHeight="1">
      <c r="A12" s="71">
        <v>4</v>
      </c>
      <c r="B12" s="5"/>
      <c r="C12" s="42"/>
      <c r="D12" s="25"/>
      <c r="E12" s="25"/>
      <c r="F12" s="21"/>
      <c r="G12" s="122"/>
      <c r="H12" s="248">
        <f t="shared" si="0"/>
      </c>
      <c r="J12" s="241">
        <f t="shared" si="1"/>
        <v>0</v>
      </c>
    </row>
    <row r="13" spans="1:10" ht="18.75" customHeight="1">
      <c r="A13" s="71">
        <v>5</v>
      </c>
      <c r="B13" s="5"/>
      <c r="C13" s="42"/>
      <c r="D13" s="25"/>
      <c r="E13" s="25"/>
      <c r="F13" s="21"/>
      <c r="G13" s="122"/>
      <c r="H13" s="248">
        <f t="shared" si="0"/>
      </c>
      <c r="J13" s="241">
        <f t="shared" si="1"/>
        <v>0</v>
      </c>
    </row>
    <row r="14" spans="1:10" ht="18.75" customHeight="1">
      <c r="A14" s="71">
        <v>6</v>
      </c>
      <c r="B14" s="5"/>
      <c r="C14" s="42"/>
      <c r="D14" s="25"/>
      <c r="E14" s="25"/>
      <c r="F14" s="21"/>
      <c r="G14" s="122"/>
      <c r="H14" s="248">
        <f t="shared" si="0"/>
      </c>
      <c r="J14" s="241">
        <f t="shared" si="1"/>
        <v>0</v>
      </c>
    </row>
    <row r="15" spans="1:10" ht="18.75" customHeight="1">
      <c r="A15" s="71">
        <v>7</v>
      </c>
      <c r="B15" s="5"/>
      <c r="C15" s="42"/>
      <c r="D15" s="25"/>
      <c r="E15" s="25"/>
      <c r="F15" s="21"/>
      <c r="G15" s="122"/>
      <c r="H15" s="248">
        <f t="shared" si="0"/>
      </c>
      <c r="J15" s="241">
        <f t="shared" si="1"/>
        <v>0</v>
      </c>
    </row>
    <row r="16" spans="1:10" ht="18.75" customHeight="1">
      <c r="A16" s="71">
        <v>8</v>
      </c>
      <c r="B16" s="5"/>
      <c r="C16" s="42"/>
      <c r="D16" s="25"/>
      <c r="E16" s="25"/>
      <c r="F16" s="21"/>
      <c r="G16" s="122"/>
      <c r="H16" s="248">
        <f t="shared" si="0"/>
      </c>
      <c r="J16" s="241">
        <f t="shared" si="1"/>
        <v>0</v>
      </c>
    </row>
    <row r="17" spans="1:10" ht="18.75" customHeight="1">
      <c r="A17" s="71">
        <v>9</v>
      </c>
      <c r="B17" s="5"/>
      <c r="C17" s="42"/>
      <c r="D17" s="25"/>
      <c r="E17" s="25"/>
      <c r="F17" s="21"/>
      <c r="G17" s="122"/>
      <c r="H17" s="248">
        <f t="shared" si="0"/>
      </c>
      <c r="J17" s="241">
        <f t="shared" si="1"/>
        <v>0</v>
      </c>
    </row>
    <row r="18" spans="1:10" ht="18.75" customHeight="1">
      <c r="A18" s="71">
        <v>10</v>
      </c>
      <c r="B18" s="5"/>
      <c r="C18" s="42"/>
      <c r="D18" s="25"/>
      <c r="E18" s="25"/>
      <c r="F18" s="21"/>
      <c r="G18" s="122"/>
      <c r="H18" s="248">
        <f t="shared" si="0"/>
      </c>
      <c r="J18" s="241">
        <f t="shared" si="1"/>
        <v>0</v>
      </c>
    </row>
    <row r="19" spans="1:10" ht="18.75" customHeight="1">
      <c r="A19" s="71">
        <v>11</v>
      </c>
      <c r="B19" s="5"/>
      <c r="C19" s="42"/>
      <c r="D19" s="25"/>
      <c r="E19" s="25"/>
      <c r="F19" s="21"/>
      <c r="G19" s="122"/>
      <c r="H19" s="248">
        <f t="shared" si="0"/>
      </c>
      <c r="J19" s="241">
        <f t="shared" si="1"/>
        <v>0</v>
      </c>
    </row>
    <row r="20" spans="1:10" ht="18.75" customHeight="1">
      <c r="A20" s="71">
        <v>12</v>
      </c>
      <c r="B20" s="5"/>
      <c r="C20" s="42"/>
      <c r="D20" s="25"/>
      <c r="E20" s="25"/>
      <c r="F20" s="21"/>
      <c r="G20" s="122"/>
      <c r="H20" s="248">
        <f t="shared" si="0"/>
      </c>
      <c r="J20" s="241">
        <f t="shared" si="1"/>
        <v>0</v>
      </c>
    </row>
    <row r="21" spans="1:10" ht="18.75" customHeight="1">
      <c r="A21" s="71">
        <v>13</v>
      </c>
      <c r="B21" s="5"/>
      <c r="C21" s="42"/>
      <c r="D21" s="25"/>
      <c r="E21" s="25"/>
      <c r="F21" s="21"/>
      <c r="G21" s="122"/>
      <c r="H21" s="248">
        <f t="shared" si="0"/>
      </c>
      <c r="J21" s="241">
        <f t="shared" si="1"/>
        <v>0</v>
      </c>
    </row>
    <row r="22" spans="1:10" ht="18.75" customHeight="1">
      <c r="A22" s="71">
        <v>14</v>
      </c>
      <c r="B22" s="5"/>
      <c r="C22" s="42"/>
      <c r="D22" s="25"/>
      <c r="E22" s="25"/>
      <c r="F22" s="21"/>
      <c r="G22" s="122"/>
      <c r="H22" s="248">
        <f t="shared" si="0"/>
      </c>
      <c r="J22" s="241">
        <f t="shared" si="1"/>
        <v>0</v>
      </c>
    </row>
    <row r="23" spans="1:10" ht="18.75" customHeight="1">
      <c r="A23" s="71">
        <v>15</v>
      </c>
      <c r="B23" s="5"/>
      <c r="C23" s="42"/>
      <c r="D23" s="25"/>
      <c r="E23" s="25"/>
      <c r="F23" s="21"/>
      <c r="G23" s="122"/>
      <c r="H23" s="248">
        <f t="shared" si="0"/>
      </c>
      <c r="J23" s="241">
        <f t="shared" si="1"/>
        <v>0</v>
      </c>
    </row>
    <row r="24" spans="1:10" ht="18.75" customHeight="1">
      <c r="A24" s="71">
        <v>16</v>
      </c>
      <c r="B24" s="5"/>
      <c r="C24" s="42"/>
      <c r="D24" s="25"/>
      <c r="E24" s="25"/>
      <c r="F24" s="21"/>
      <c r="G24" s="122"/>
      <c r="H24" s="248">
        <f t="shared" si="0"/>
      </c>
      <c r="J24" s="241">
        <f t="shared" si="1"/>
        <v>0</v>
      </c>
    </row>
    <row r="25" spans="1:10" ht="18.75" customHeight="1">
      <c r="A25" s="71">
        <v>17</v>
      </c>
      <c r="B25" s="5"/>
      <c r="C25" s="42"/>
      <c r="D25" s="25"/>
      <c r="E25" s="25"/>
      <c r="F25" s="21"/>
      <c r="G25" s="122"/>
      <c r="H25" s="248">
        <f t="shared" si="0"/>
      </c>
      <c r="J25" s="241">
        <f t="shared" si="1"/>
        <v>0</v>
      </c>
    </row>
    <row r="26" spans="1:10" ht="18.75" customHeight="1">
      <c r="A26" s="71">
        <v>18</v>
      </c>
      <c r="B26" s="5"/>
      <c r="C26" s="42"/>
      <c r="D26" s="25"/>
      <c r="E26" s="25"/>
      <c r="F26" s="21"/>
      <c r="G26" s="122"/>
      <c r="H26" s="248">
        <f t="shared" si="0"/>
      </c>
      <c r="J26" s="241">
        <f t="shared" si="1"/>
        <v>0</v>
      </c>
    </row>
    <row r="27" spans="1:10" ht="18.75" customHeight="1">
      <c r="A27" s="71">
        <v>19</v>
      </c>
      <c r="B27" s="5"/>
      <c r="C27" s="42"/>
      <c r="D27" s="25"/>
      <c r="E27" s="25"/>
      <c r="F27" s="21"/>
      <c r="G27" s="122"/>
      <c r="H27" s="248">
        <f>IF(D27="","",IF(OR(D27&lt;datainizioricerca,D27&gt;datafinericerca),"fuori periodo",""))</f>
      </c>
      <c r="J27" s="241">
        <f>G27</f>
        <v>0</v>
      </c>
    </row>
    <row r="28" spans="1:10" ht="18.75" customHeight="1">
      <c r="A28" s="71" t="s">
        <v>39</v>
      </c>
      <c r="B28" s="5"/>
      <c r="C28" s="42"/>
      <c r="D28" s="25"/>
      <c r="E28" s="25"/>
      <c r="F28" s="21"/>
      <c r="G28" s="122"/>
      <c r="H28" s="248">
        <f t="shared" si="0"/>
      </c>
      <c r="J28" s="241">
        <f t="shared" si="1"/>
        <v>0</v>
      </c>
    </row>
    <row r="29" spans="1:10" s="114" customFormat="1" ht="18.75" customHeight="1">
      <c r="A29" s="71"/>
      <c r="B29" s="296" t="s">
        <v>83</v>
      </c>
      <c r="C29" s="110"/>
      <c r="D29" s="112"/>
      <c r="E29" s="112"/>
      <c r="F29" s="141" t="s">
        <v>24</v>
      </c>
      <c r="G29" s="77">
        <f>SUM(G9:G28)</f>
        <v>0</v>
      </c>
      <c r="H29" s="151"/>
      <c r="I29" s="64"/>
      <c r="J29" s="77">
        <f>SUM(J9:J28)</f>
        <v>0</v>
      </c>
    </row>
    <row r="33" ht="10.5">
      <c r="I33" s="114"/>
    </row>
    <row r="34" ht="10.5">
      <c r="I34" s="114"/>
    </row>
    <row r="35" ht="10.5">
      <c r="I35" s="114"/>
    </row>
  </sheetData>
  <sheetProtection password="CB83" sheet="1" objects="1" scenarios="1" formatRows="0"/>
  <mergeCells count="1">
    <mergeCell ref="J4:J6"/>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8.xml><?xml version="1.0" encoding="utf-8"?>
<worksheet xmlns="http://schemas.openxmlformats.org/spreadsheetml/2006/main" xmlns:r="http://schemas.openxmlformats.org/officeDocument/2006/relationships">
  <sheetPr codeName="Foglio19">
    <tabColor indexed="50"/>
  </sheetPr>
  <dimension ref="A1:M31"/>
  <sheetViews>
    <sheetView workbookViewId="0" topLeftCell="A4">
      <selection activeCell="B4" sqref="B4:F4"/>
    </sheetView>
  </sheetViews>
  <sheetFormatPr defaultColWidth="9.140625" defaultRowHeight="12.75"/>
  <cols>
    <col min="1" max="1" width="2.7109375" style="59" bestFit="1" customWidth="1"/>
    <col min="2" max="2" width="38.8515625" style="48" customWidth="1"/>
    <col min="3" max="3" width="6.8515625" style="59" customWidth="1"/>
    <col min="4" max="5" width="6.7109375" style="65" customWidth="1"/>
    <col min="6" max="6" width="10.28125" style="48" customWidth="1"/>
    <col min="7" max="7" width="10.28125" style="154" customWidth="1"/>
    <col min="8" max="9" width="3.57421875" style="155" customWidth="1"/>
    <col min="10" max="10" width="10.28125" style="48" customWidth="1"/>
    <col min="11" max="11" width="9.140625" style="48" customWidth="1"/>
    <col min="12" max="12" width="2.57421875" style="64" customWidth="1"/>
    <col min="13" max="13" width="15.421875" style="257" customWidth="1"/>
    <col min="14" max="16384" width="9.140625" style="48" customWidth="1"/>
  </cols>
  <sheetData>
    <row r="1" spans="1:13" ht="23.25" customHeight="1">
      <c r="A1" s="48"/>
      <c r="B1" s="198" t="s">
        <v>100</v>
      </c>
      <c r="J1" s="142"/>
      <c r="L1" s="52"/>
      <c r="M1" s="251"/>
    </row>
    <row r="2" spans="1:13" ht="17.25" customHeight="1">
      <c r="A2" s="48"/>
      <c r="B2" s="143"/>
      <c r="F2" s="143"/>
      <c r="J2" s="144" t="s">
        <v>22</v>
      </c>
      <c r="L2" s="56"/>
      <c r="M2" s="252"/>
    </row>
    <row r="3" spans="1:13" ht="17.25" customHeight="1">
      <c r="A3" s="48"/>
      <c r="B3" s="143"/>
      <c r="F3" s="143"/>
      <c r="J3" s="145" t="str">
        <f>"rendicontazione "&amp;IF(riepilogo!scelta="R","Ricerca",IF(riepilogo!scelta="I","Innovazione processi",""))&amp;" - elenco e)"</f>
        <v>rendicontazione  - elenco e)</v>
      </c>
      <c r="L3" s="56"/>
      <c r="M3" s="253"/>
    </row>
    <row r="4" spans="2:13" ht="27" customHeight="1">
      <c r="B4" s="90" t="s">
        <v>17</v>
      </c>
      <c r="D4" s="156"/>
      <c r="G4" s="93"/>
      <c r="H4" s="157"/>
      <c r="I4" s="157"/>
      <c r="J4" s="94"/>
      <c r="M4" s="415" t="s">
        <v>107</v>
      </c>
    </row>
    <row r="5" spans="2:13" ht="11.25" customHeight="1">
      <c r="B5" s="90"/>
      <c r="D5" s="156"/>
      <c r="F5" s="98"/>
      <c r="G5" s="98"/>
      <c r="H5" s="158"/>
      <c r="I5" s="98" t="str">
        <f>"data inizio attività "&amp;IF(riepilogo!scelta="R","Ricerca",IF(riepilogo!scelta="I","Innovazione processi",""))&amp;":"</f>
        <v>data inizio attività :</v>
      </c>
      <c r="J5" s="99">
        <f>IF(datainizioricerca="","",datainizioricerca)</f>
      </c>
      <c r="M5" s="416"/>
    </row>
    <row r="6" spans="2:13" ht="11.25" customHeight="1">
      <c r="B6" s="143" t="s">
        <v>70</v>
      </c>
      <c r="D6" s="156"/>
      <c r="F6" s="98"/>
      <c r="G6" s="98"/>
      <c r="H6" s="158"/>
      <c r="I6" s="98" t="str">
        <f>"data fine attività "&amp;IF(riepilogo!scelta="R","Ricerca",IF(riepilogo!scelta="I","Innovazione processi",""))&amp;":"</f>
        <v>data fine attività :</v>
      </c>
      <c r="J6" s="99">
        <f>IF(datafinericerca="","",datafinericerca)</f>
      </c>
      <c r="M6" s="417"/>
    </row>
    <row r="7" spans="1:13" s="147" customFormat="1" ht="18" customHeight="1">
      <c r="A7" s="146"/>
      <c r="D7" s="159"/>
      <c r="E7" s="301"/>
      <c r="H7" s="160"/>
      <c r="I7" s="160"/>
      <c r="L7" s="64"/>
      <c r="M7" s="247"/>
    </row>
    <row r="8" spans="1:13" ht="23.25" customHeight="1">
      <c r="A8" s="71"/>
      <c r="B8" s="108" t="s">
        <v>88</v>
      </c>
      <c r="C8" s="108" t="s">
        <v>46</v>
      </c>
      <c r="D8" s="74" t="s">
        <v>69</v>
      </c>
      <c r="E8" s="74" t="s">
        <v>85</v>
      </c>
      <c r="F8" s="108" t="s">
        <v>75</v>
      </c>
      <c r="G8" s="108" t="s">
        <v>121</v>
      </c>
      <c r="H8" s="108" t="s">
        <v>122</v>
      </c>
      <c r="I8" s="108" t="s">
        <v>123</v>
      </c>
      <c r="J8" s="108" t="s">
        <v>71</v>
      </c>
      <c r="M8" s="254" t="s">
        <v>71</v>
      </c>
    </row>
    <row r="9" spans="1:13" ht="18.75" customHeight="1">
      <c r="A9" s="71">
        <v>1</v>
      </c>
      <c r="B9" s="38"/>
      <c r="C9" s="41"/>
      <c r="D9" s="40"/>
      <c r="E9" s="40"/>
      <c r="F9" s="39"/>
      <c r="G9" s="166"/>
      <c r="H9" s="167"/>
      <c r="I9" s="167"/>
      <c r="J9" s="162">
        <f>IF(OR(H9="",I9=""),G9,ROUND(G9*(I9/H9),2))</f>
        <v>0</v>
      </c>
      <c r="K9" s="248">
        <f aca="true" t="shared" si="0" ref="K9:K28">IF(D9="","",IF(OR(D9&lt;datainizioricerca,D9&gt;datafinericerca),"fuori periodo",""))</f>
      </c>
      <c r="L9" s="79"/>
      <c r="M9" s="241">
        <f aca="true" t="shared" si="1" ref="M9:M28">J9</f>
        <v>0</v>
      </c>
    </row>
    <row r="10" spans="1:13" ht="18.75" customHeight="1">
      <c r="A10" s="71">
        <v>2</v>
      </c>
      <c r="B10" s="38"/>
      <c r="C10" s="41"/>
      <c r="D10" s="40"/>
      <c r="E10" s="40"/>
      <c r="F10" s="39"/>
      <c r="G10" s="166"/>
      <c r="H10" s="167"/>
      <c r="I10" s="167"/>
      <c r="J10" s="162">
        <f aca="true" t="shared" si="2" ref="J10:J28">IF(OR(H10="",I10=""),G10,ROUND(G10*(I10/H10),2))</f>
        <v>0</v>
      </c>
      <c r="K10" s="248">
        <f t="shared" si="0"/>
      </c>
      <c r="L10" s="79"/>
      <c r="M10" s="241">
        <f t="shared" si="1"/>
        <v>0</v>
      </c>
    </row>
    <row r="11" spans="1:13" ht="18.75" customHeight="1">
      <c r="A11" s="71">
        <v>3</v>
      </c>
      <c r="B11" s="38"/>
      <c r="C11" s="41"/>
      <c r="D11" s="40"/>
      <c r="E11" s="40"/>
      <c r="F11" s="38"/>
      <c r="G11" s="153"/>
      <c r="H11" s="167"/>
      <c r="I11" s="167"/>
      <c r="J11" s="162">
        <f t="shared" si="2"/>
        <v>0</v>
      </c>
      <c r="K11" s="248">
        <f t="shared" si="0"/>
      </c>
      <c r="M11" s="241">
        <f t="shared" si="1"/>
        <v>0</v>
      </c>
    </row>
    <row r="12" spans="1:13" ht="18.75" customHeight="1">
      <c r="A12" s="71">
        <v>4</v>
      </c>
      <c r="B12" s="38"/>
      <c r="C12" s="41"/>
      <c r="D12" s="40"/>
      <c r="E12" s="40"/>
      <c r="F12" s="38"/>
      <c r="G12" s="153"/>
      <c r="H12" s="167"/>
      <c r="I12" s="167"/>
      <c r="J12" s="162">
        <f t="shared" si="2"/>
        <v>0</v>
      </c>
      <c r="K12" s="248">
        <f t="shared" si="0"/>
      </c>
      <c r="M12" s="241">
        <f t="shared" si="1"/>
        <v>0</v>
      </c>
    </row>
    <row r="13" spans="1:13" ht="18.75" customHeight="1">
      <c r="A13" s="71">
        <v>5</v>
      </c>
      <c r="B13" s="38"/>
      <c r="C13" s="41"/>
      <c r="D13" s="40"/>
      <c r="E13" s="40"/>
      <c r="F13" s="38"/>
      <c r="G13" s="153"/>
      <c r="H13" s="167"/>
      <c r="I13" s="167"/>
      <c r="J13" s="162">
        <f t="shared" si="2"/>
        <v>0</v>
      </c>
      <c r="K13" s="248">
        <f t="shared" si="0"/>
      </c>
      <c r="M13" s="241">
        <f t="shared" si="1"/>
        <v>0</v>
      </c>
    </row>
    <row r="14" spans="1:13" ht="18.75" customHeight="1">
      <c r="A14" s="71">
        <v>6</v>
      </c>
      <c r="B14" s="38"/>
      <c r="C14" s="41"/>
      <c r="D14" s="40"/>
      <c r="E14" s="40"/>
      <c r="F14" s="38"/>
      <c r="G14" s="153"/>
      <c r="H14" s="167"/>
      <c r="I14" s="167"/>
      <c r="J14" s="162">
        <f t="shared" si="2"/>
        <v>0</v>
      </c>
      <c r="K14" s="248">
        <f t="shared" si="0"/>
      </c>
      <c r="M14" s="241">
        <f t="shared" si="1"/>
        <v>0</v>
      </c>
    </row>
    <row r="15" spans="1:13" ht="18.75" customHeight="1">
      <c r="A15" s="71">
        <v>7</v>
      </c>
      <c r="B15" s="38"/>
      <c r="C15" s="41"/>
      <c r="D15" s="40"/>
      <c r="E15" s="40"/>
      <c r="F15" s="38"/>
      <c r="G15" s="153"/>
      <c r="H15" s="167"/>
      <c r="I15" s="167"/>
      <c r="J15" s="162">
        <f t="shared" si="2"/>
        <v>0</v>
      </c>
      <c r="K15" s="248">
        <f t="shared" si="0"/>
      </c>
      <c r="M15" s="241">
        <f t="shared" si="1"/>
        <v>0</v>
      </c>
    </row>
    <row r="16" spans="1:13" ht="18.75" customHeight="1">
      <c r="A16" s="71">
        <v>8</v>
      </c>
      <c r="B16" s="38"/>
      <c r="C16" s="41"/>
      <c r="D16" s="40"/>
      <c r="E16" s="40"/>
      <c r="F16" s="38"/>
      <c r="G16" s="153"/>
      <c r="H16" s="167"/>
      <c r="I16" s="167"/>
      <c r="J16" s="162">
        <f t="shared" si="2"/>
        <v>0</v>
      </c>
      <c r="K16" s="248">
        <f t="shared" si="0"/>
      </c>
      <c r="M16" s="241">
        <f t="shared" si="1"/>
        <v>0</v>
      </c>
    </row>
    <row r="17" spans="1:13" ht="18.75" customHeight="1">
      <c r="A17" s="71">
        <v>9</v>
      </c>
      <c r="B17" s="38"/>
      <c r="C17" s="41"/>
      <c r="D17" s="40"/>
      <c r="E17" s="40"/>
      <c r="F17" s="38"/>
      <c r="G17" s="153"/>
      <c r="H17" s="167"/>
      <c r="I17" s="167"/>
      <c r="J17" s="162">
        <f t="shared" si="2"/>
        <v>0</v>
      </c>
      <c r="K17" s="248">
        <f t="shared" si="0"/>
      </c>
      <c r="M17" s="241">
        <f t="shared" si="1"/>
        <v>0</v>
      </c>
    </row>
    <row r="18" spans="1:13" ht="18.75" customHeight="1">
      <c r="A18" s="71">
        <v>10</v>
      </c>
      <c r="B18" s="38"/>
      <c r="C18" s="41"/>
      <c r="D18" s="40"/>
      <c r="E18" s="40"/>
      <c r="F18" s="38"/>
      <c r="G18" s="153"/>
      <c r="H18" s="167"/>
      <c r="I18" s="167"/>
      <c r="J18" s="162">
        <f t="shared" si="2"/>
        <v>0</v>
      </c>
      <c r="K18" s="248">
        <f t="shared" si="0"/>
      </c>
      <c r="M18" s="241">
        <f t="shared" si="1"/>
        <v>0</v>
      </c>
    </row>
    <row r="19" spans="1:13" ht="18.75" customHeight="1">
      <c r="A19" s="71">
        <v>11</v>
      </c>
      <c r="B19" s="38"/>
      <c r="C19" s="41"/>
      <c r="D19" s="40"/>
      <c r="E19" s="40"/>
      <c r="F19" s="38"/>
      <c r="G19" s="153"/>
      <c r="H19" s="167"/>
      <c r="I19" s="167"/>
      <c r="J19" s="162">
        <f t="shared" si="2"/>
        <v>0</v>
      </c>
      <c r="K19" s="248">
        <f t="shared" si="0"/>
      </c>
      <c r="M19" s="241">
        <f t="shared" si="1"/>
        <v>0</v>
      </c>
    </row>
    <row r="20" spans="1:13" ht="18.75" customHeight="1">
      <c r="A20" s="71">
        <v>12</v>
      </c>
      <c r="B20" s="38"/>
      <c r="C20" s="41"/>
      <c r="D20" s="40"/>
      <c r="E20" s="40"/>
      <c r="F20" s="38"/>
      <c r="G20" s="153"/>
      <c r="H20" s="167"/>
      <c r="I20" s="167"/>
      <c r="J20" s="162">
        <f t="shared" si="2"/>
        <v>0</v>
      </c>
      <c r="K20" s="248">
        <f t="shared" si="0"/>
      </c>
      <c r="M20" s="241">
        <f t="shared" si="1"/>
        <v>0</v>
      </c>
    </row>
    <row r="21" spans="1:13" ht="18.75" customHeight="1">
      <c r="A21" s="71">
        <v>13</v>
      </c>
      <c r="B21" s="38"/>
      <c r="C21" s="41"/>
      <c r="D21" s="40"/>
      <c r="E21" s="40"/>
      <c r="F21" s="38"/>
      <c r="G21" s="153"/>
      <c r="H21" s="167"/>
      <c r="I21" s="167"/>
      <c r="J21" s="162">
        <f t="shared" si="2"/>
        <v>0</v>
      </c>
      <c r="K21" s="248">
        <f t="shared" si="0"/>
      </c>
      <c r="M21" s="241">
        <f t="shared" si="1"/>
        <v>0</v>
      </c>
    </row>
    <row r="22" spans="1:13" ht="18.75" customHeight="1">
      <c r="A22" s="71">
        <v>14</v>
      </c>
      <c r="B22" s="38"/>
      <c r="C22" s="41"/>
      <c r="D22" s="40"/>
      <c r="E22" s="40"/>
      <c r="F22" s="38"/>
      <c r="G22" s="153"/>
      <c r="H22" s="167"/>
      <c r="I22" s="167"/>
      <c r="J22" s="162">
        <f t="shared" si="2"/>
        <v>0</v>
      </c>
      <c r="K22" s="248">
        <f t="shared" si="0"/>
      </c>
      <c r="M22" s="241">
        <f t="shared" si="1"/>
        <v>0</v>
      </c>
    </row>
    <row r="23" spans="1:13" ht="18.75" customHeight="1">
      <c r="A23" s="71">
        <v>15</v>
      </c>
      <c r="B23" s="38"/>
      <c r="C23" s="41"/>
      <c r="D23" s="40"/>
      <c r="E23" s="40"/>
      <c r="F23" s="38"/>
      <c r="G23" s="153"/>
      <c r="H23" s="167"/>
      <c r="I23" s="167"/>
      <c r="J23" s="162">
        <f t="shared" si="2"/>
        <v>0</v>
      </c>
      <c r="K23" s="248">
        <f t="shared" si="0"/>
      </c>
      <c r="M23" s="241">
        <f t="shared" si="1"/>
        <v>0</v>
      </c>
    </row>
    <row r="24" spans="1:13" ht="18.75" customHeight="1">
      <c r="A24" s="71">
        <v>16</v>
      </c>
      <c r="B24" s="38"/>
      <c r="C24" s="41"/>
      <c r="D24" s="40"/>
      <c r="E24" s="40"/>
      <c r="F24" s="38"/>
      <c r="G24" s="153"/>
      <c r="H24" s="167"/>
      <c r="I24" s="167"/>
      <c r="J24" s="162">
        <f t="shared" si="2"/>
        <v>0</v>
      </c>
      <c r="K24" s="248">
        <f t="shared" si="0"/>
      </c>
      <c r="M24" s="241">
        <f t="shared" si="1"/>
        <v>0</v>
      </c>
    </row>
    <row r="25" spans="1:13" ht="18.75" customHeight="1">
      <c r="A25" s="71">
        <v>17</v>
      </c>
      <c r="B25" s="38"/>
      <c r="C25" s="41"/>
      <c r="D25" s="40"/>
      <c r="E25" s="40"/>
      <c r="F25" s="38"/>
      <c r="G25" s="153"/>
      <c r="H25" s="167"/>
      <c r="I25" s="167"/>
      <c r="J25" s="162">
        <f t="shared" si="2"/>
        <v>0</v>
      </c>
      <c r="K25" s="248">
        <f t="shared" si="0"/>
      </c>
      <c r="M25" s="241">
        <f t="shared" si="1"/>
        <v>0</v>
      </c>
    </row>
    <row r="26" spans="1:13" ht="18.75" customHeight="1">
      <c r="A26" s="71">
        <v>18</v>
      </c>
      <c r="B26" s="38"/>
      <c r="C26" s="41"/>
      <c r="D26" s="40"/>
      <c r="E26" s="40"/>
      <c r="F26" s="38"/>
      <c r="G26" s="153"/>
      <c r="H26" s="167"/>
      <c r="I26" s="167"/>
      <c r="J26" s="162">
        <f t="shared" si="2"/>
        <v>0</v>
      </c>
      <c r="K26" s="248">
        <f t="shared" si="0"/>
      </c>
      <c r="M26" s="241">
        <f t="shared" si="1"/>
        <v>0</v>
      </c>
    </row>
    <row r="27" spans="1:13" ht="18.75" customHeight="1">
      <c r="A27" s="71">
        <v>19</v>
      </c>
      <c r="B27" s="38"/>
      <c r="C27" s="41"/>
      <c r="D27" s="40"/>
      <c r="E27" s="40"/>
      <c r="F27" s="38"/>
      <c r="G27" s="153"/>
      <c r="H27" s="167"/>
      <c r="I27" s="167"/>
      <c r="J27" s="162">
        <f t="shared" si="2"/>
        <v>0</v>
      </c>
      <c r="K27" s="248">
        <f t="shared" si="0"/>
      </c>
      <c r="M27" s="241">
        <f t="shared" si="1"/>
        <v>0</v>
      </c>
    </row>
    <row r="28" spans="1:13" ht="18.75" customHeight="1">
      <c r="A28" s="71" t="s">
        <v>39</v>
      </c>
      <c r="B28" s="38"/>
      <c r="C28" s="41"/>
      <c r="D28" s="40"/>
      <c r="E28" s="40"/>
      <c r="F28" s="38"/>
      <c r="G28" s="153"/>
      <c r="H28" s="167"/>
      <c r="I28" s="167"/>
      <c r="J28" s="162">
        <f t="shared" si="2"/>
        <v>0</v>
      </c>
      <c r="K28" s="248">
        <f t="shared" si="0"/>
      </c>
      <c r="M28" s="241">
        <f t="shared" si="1"/>
        <v>0</v>
      </c>
    </row>
    <row r="29" spans="1:13" s="151" customFormat="1" ht="18.75" customHeight="1">
      <c r="A29" s="71"/>
      <c r="B29" s="296" t="s">
        <v>114</v>
      </c>
      <c r="C29" s="148"/>
      <c r="D29" s="164"/>
      <c r="E29" s="164"/>
      <c r="F29" s="149"/>
      <c r="G29" s="149" t="s">
        <v>24</v>
      </c>
      <c r="H29" s="165" t="s">
        <v>45</v>
      </c>
      <c r="I29" s="165" t="s">
        <v>45</v>
      </c>
      <c r="J29" s="150">
        <f>SUM(J9:J28)</f>
        <v>0</v>
      </c>
      <c r="L29" s="64"/>
      <c r="M29" s="77">
        <f>SUM(M9:M28)</f>
        <v>0</v>
      </c>
    </row>
    <row r="30" spans="2:10" ht="51" customHeight="1">
      <c r="B30" s="418" t="s">
        <v>124</v>
      </c>
      <c r="C30" s="418"/>
      <c r="D30" s="418"/>
      <c r="E30" s="418"/>
      <c r="F30" s="418"/>
      <c r="G30" s="418"/>
      <c r="H30" s="418"/>
      <c r="I30" s="418"/>
      <c r="J30" s="418"/>
    </row>
    <row r="31" ht="10.5">
      <c r="L31" s="114"/>
    </row>
  </sheetData>
  <sheetProtection password="CB83" sheet="1" objects="1" scenarios="1" formatRows="0"/>
  <mergeCells count="2">
    <mergeCell ref="M4:M6"/>
    <mergeCell ref="B30:J30"/>
  </mergeCells>
  <printOptions/>
  <pageMargins left="0.3937007874015748" right="0.19"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xl/worksheets/sheet9.xml><?xml version="1.0" encoding="utf-8"?>
<worksheet xmlns="http://schemas.openxmlformats.org/spreadsheetml/2006/main" xmlns:r="http://schemas.openxmlformats.org/officeDocument/2006/relationships">
  <sheetPr codeName="Foglio11">
    <tabColor indexed="50"/>
  </sheetPr>
  <dimension ref="A1:M30"/>
  <sheetViews>
    <sheetView workbookViewId="0" topLeftCell="A4">
      <selection activeCell="B4" sqref="B4"/>
    </sheetView>
  </sheetViews>
  <sheetFormatPr defaultColWidth="9.140625" defaultRowHeight="12.75"/>
  <cols>
    <col min="1" max="1" width="2.7109375" style="59" bestFit="1" customWidth="1"/>
    <col min="2" max="2" width="39.8515625" style="48" customWidth="1"/>
    <col min="3" max="3" width="6.8515625" style="59" customWidth="1"/>
    <col min="4" max="5" width="6.7109375" style="65" customWidth="1"/>
    <col min="6" max="6" width="10.28125" style="48" customWidth="1"/>
    <col min="7" max="7" width="10.28125" style="154" customWidth="1"/>
    <col min="8" max="8" width="3.57421875" style="155" customWidth="1"/>
    <col min="9" max="9" width="10.28125" style="48" customWidth="1"/>
    <col min="10" max="10" width="7.00390625" style="48" hidden="1" customWidth="1"/>
    <col min="11" max="11" width="9.140625" style="48" customWidth="1"/>
    <col min="12" max="12" width="2.57421875" style="64" customWidth="1"/>
    <col min="13" max="13" width="15.421875" style="257" customWidth="1"/>
    <col min="14" max="16384" width="9.140625" style="48" customWidth="1"/>
  </cols>
  <sheetData>
    <row r="1" spans="1:13" ht="23.25" customHeight="1">
      <c r="A1" s="48"/>
      <c r="B1" s="198" t="s">
        <v>100</v>
      </c>
      <c r="I1" s="142"/>
      <c r="L1" s="52"/>
      <c r="M1" s="251"/>
    </row>
    <row r="2" spans="1:13" ht="17.25" customHeight="1">
      <c r="A2" s="48"/>
      <c r="B2" s="143"/>
      <c r="F2" s="143"/>
      <c r="I2" s="144" t="s">
        <v>22</v>
      </c>
      <c r="L2" s="56"/>
      <c r="M2" s="252"/>
    </row>
    <row r="3" spans="1:13" ht="17.25" customHeight="1">
      <c r="A3" s="48"/>
      <c r="B3" s="143"/>
      <c r="F3" s="143"/>
      <c r="I3" s="145" t="str">
        <f>"rendicontazione "&amp;IF(riepilogo!scelta="R","Ricerca",IF(riepilogo!scelta="I","Innovazione processi",""))&amp;" - elenco f)"</f>
        <v>rendicontazione  - elenco f)</v>
      </c>
      <c r="L3" s="56"/>
      <c r="M3" s="253"/>
    </row>
    <row r="4" spans="2:13" ht="27" customHeight="1">
      <c r="B4" s="90" t="s">
        <v>18</v>
      </c>
      <c r="D4" s="156"/>
      <c r="G4" s="93"/>
      <c r="H4" s="157"/>
      <c r="I4" s="94"/>
      <c r="M4" s="415" t="s">
        <v>107</v>
      </c>
    </row>
    <row r="5" spans="2:13" ht="11.25" customHeight="1">
      <c r="B5" s="90"/>
      <c r="D5" s="156"/>
      <c r="F5" s="98"/>
      <c r="G5" s="98" t="str">
        <f>"data inizio attività "&amp;IF(riepilogo!scelta="R","Ricerca",IF(riepilogo!scelta="I","Innovazione processi",""))&amp;":"</f>
        <v>data inizio attività :</v>
      </c>
      <c r="H5" s="158"/>
      <c r="I5" s="99">
        <f>IF(datainizioricerca="","",datainizioricerca)</f>
      </c>
      <c r="M5" s="416"/>
    </row>
    <row r="6" spans="2:13" ht="11.25" customHeight="1">
      <c r="B6" s="143" t="s">
        <v>70</v>
      </c>
      <c r="D6" s="156"/>
      <c r="F6" s="98"/>
      <c r="G6" s="98" t="str">
        <f>"data fine attività "&amp;IF(riepilogo!scelta="R","Ricerca",IF(riepilogo!scelta="I","Innovazione processi",""))&amp;":"</f>
        <v>data fine attività :</v>
      </c>
      <c r="H6" s="158"/>
      <c r="I6" s="99">
        <f>IF(datafinericerca="","",datafinericerca)</f>
      </c>
      <c r="M6" s="417"/>
    </row>
    <row r="7" spans="1:13" s="147" customFormat="1" ht="18" customHeight="1">
      <c r="A7" s="146"/>
      <c r="D7" s="159"/>
      <c r="E7" s="301"/>
      <c r="H7" s="160"/>
      <c r="J7" s="48"/>
      <c r="L7" s="64"/>
      <c r="M7" s="247"/>
    </row>
    <row r="8" spans="1:13" ht="23.25" customHeight="1">
      <c r="A8" s="71"/>
      <c r="B8" s="108" t="s">
        <v>88</v>
      </c>
      <c r="C8" s="108" t="s">
        <v>46</v>
      </c>
      <c r="D8" s="74" t="s">
        <v>69</v>
      </c>
      <c r="E8" s="74" t="s">
        <v>85</v>
      </c>
      <c r="F8" s="108" t="s">
        <v>86</v>
      </c>
      <c r="G8" s="108" t="s">
        <v>110</v>
      </c>
      <c r="H8" s="108" t="s">
        <v>111</v>
      </c>
      <c r="I8" s="108" t="s">
        <v>71</v>
      </c>
      <c r="J8" s="161" t="s">
        <v>87</v>
      </c>
      <c r="M8" s="254" t="s">
        <v>71</v>
      </c>
    </row>
    <row r="9" spans="1:13" ht="18.75" customHeight="1">
      <c r="A9" s="71">
        <v>1</v>
      </c>
      <c r="B9" s="38"/>
      <c r="C9" s="41"/>
      <c r="D9" s="40"/>
      <c r="E9" s="40"/>
      <c r="F9" s="39"/>
      <c r="G9" s="166"/>
      <c r="H9" s="167"/>
      <c r="I9" s="162">
        <f>IF(OR(datafineprogetto="",D9="",J9=""),"",IF(OR(H9="L",(datafineprogetto-D9)&gt;1095),G9,ROUND(G9*(datafineprogetto-D9)/(J9-D9),2)))</f>
      </c>
      <c r="J9" s="163">
        <f>IF(D9="","",DATE(YEAR(D9)+3,MONTH(D9),DAY(D9)))</f>
      </c>
      <c r="K9" s="248">
        <f aca="true" t="shared" si="0" ref="K9:K27">IF(D9="","",IF(OR(D9&lt;datainizioricerca,D9&gt;datafinericerca),"fuori periodo",""))</f>
      </c>
      <c r="L9" s="79"/>
      <c r="M9" s="241">
        <f>I9</f>
      </c>
    </row>
    <row r="10" spans="1:13" ht="18.75" customHeight="1">
      <c r="A10" s="71">
        <v>2</v>
      </c>
      <c r="B10" s="38"/>
      <c r="C10" s="41"/>
      <c r="D10" s="40"/>
      <c r="E10" s="40"/>
      <c r="F10" s="39"/>
      <c r="G10" s="166"/>
      <c r="H10" s="167"/>
      <c r="I10" s="162">
        <f>IF(OR(datafineprogetto="",D10="",J10=""),"",IF(OR(H10="L",(datafineprogetto-D10)&gt;1095),G10,ROUND(G10*(datafineprogetto-D10)/(J10-D10),2)))</f>
      </c>
      <c r="J10" s="163">
        <f aca="true" t="shared" si="1" ref="J10:J27">IF(D10="","",DATE(YEAR(D10)+3,MONTH(D10),DAY(D10)))</f>
      </c>
      <c r="K10" s="248">
        <f t="shared" si="0"/>
      </c>
      <c r="L10" s="79"/>
      <c r="M10" s="241">
        <f aca="true" t="shared" si="2" ref="M10:M27">I10</f>
      </c>
    </row>
    <row r="11" spans="1:13" ht="18.75" customHeight="1">
      <c r="A11" s="71">
        <v>3</v>
      </c>
      <c r="B11" s="38"/>
      <c r="C11" s="41"/>
      <c r="D11" s="40"/>
      <c r="E11" s="40"/>
      <c r="F11" s="38"/>
      <c r="G11" s="153"/>
      <c r="H11" s="167"/>
      <c r="I11" s="162">
        <f>IF(OR(datafineprogetto="",D11="",J11=""),"",IF(OR(H11="L",(datafineprogetto-D11)&gt;1095),G11,ROUND(G11*(datafineprogetto-D11)/(J11-D11),2)))</f>
      </c>
      <c r="J11" s="163">
        <f t="shared" si="1"/>
      </c>
      <c r="K11" s="248">
        <f t="shared" si="0"/>
      </c>
      <c r="M11" s="241">
        <f t="shared" si="2"/>
      </c>
    </row>
    <row r="12" spans="1:13" ht="18.75" customHeight="1">
      <c r="A12" s="71">
        <v>4</v>
      </c>
      <c r="B12" s="38"/>
      <c r="C12" s="41"/>
      <c r="D12" s="40"/>
      <c r="E12" s="40"/>
      <c r="F12" s="38"/>
      <c r="G12" s="153"/>
      <c r="H12" s="167"/>
      <c r="I12" s="162">
        <f>IF(OR(datafineprogetto="",D12="",J12=""),"",IF(OR(H12="L",(datafineprogetto-D12)&gt;1095),G12,ROUND(G12*(datafineprogetto-D12)/(J12-D12),2)))</f>
      </c>
      <c r="J12" s="163">
        <f t="shared" si="1"/>
      </c>
      <c r="K12" s="248">
        <f t="shared" si="0"/>
      </c>
      <c r="M12" s="241">
        <f t="shared" si="2"/>
      </c>
    </row>
    <row r="13" spans="1:13" ht="18.75" customHeight="1">
      <c r="A13" s="71">
        <v>5</v>
      </c>
      <c r="B13" s="38"/>
      <c r="C13" s="41"/>
      <c r="D13" s="40"/>
      <c r="E13" s="40"/>
      <c r="F13" s="38"/>
      <c r="G13" s="153"/>
      <c r="H13" s="167"/>
      <c r="I13" s="162">
        <f>IF(OR(datafineprogetto="",D13="",J13=""),"",IF(OR(H13="L",(datafineprogetto-D13)&gt;1095),G13,ROUND(G13*(datafineprogetto-D13)/(J13-D13),2)))</f>
      </c>
      <c r="J13" s="163">
        <f t="shared" si="1"/>
      </c>
      <c r="K13" s="248">
        <f t="shared" si="0"/>
      </c>
      <c r="M13" s="241">
        <f t="shared" si="2"/>
      </c>
    </row>
    <row r="14" spans="1:13" ht="18.75" customHeight="1">
      <c r="A14" s="71">
        <v>6</v>
      </c>
      <c r="B14" s="38"/>
      <c r="C14" s="41"/>
      <c r="D14" s="40"/>
      <c r="E14" s="40"/>
      <c r="F14" s="38"/>
      <c r="G14" s="153"/>
      <c r="H14" s="167"/>
      <c r="I14" s="162">
        <f>IF(OR(datafineprogetto="",D14="",J14=""),"",IF(OR(H14="L",(datafineprogetto-D14)&gt;1095),G14,ROUND(G14*(datafineprogetto-D14)/(J14-D14),2)))</f>
      </c>
      <c r="J14" s="163">
        <f t="shared" si="1"/>
      </c>
      <c r="K14" s="248">
        <f t="shared" si="0"/>
      </c>
      <c r="M14" s="241">
        <f t="shared" si="2"/>
      </c>
    </row>
    <row r="15" spans="1:13" ht="18.75" customHeight="1">
      <c r="A15" s="71">
        <v>7</v>
      </c>
      <c r="B15" s="38"/>
      <c r="C15" s="41"/>
      <c r="D15" s="40"/>
      <c r="E15" s="40"/>
      <c r="F15" s="38"/>
      <c r="G15" s="153"/>
      <c r="H15" s="167"/>
      <c r="I15" s="162">
        <f>IF(OR(datafineprogetto="",D15="",J15=""),"",IF(OR(H15="L",(datafineprogetto-D15)&gt;1095),G15,ROUND(G15*(datafineprogetto-D15)/(J15-D15),2)))</f>
      </c>
      <c r="J15" s="163">
        <f t="shared" si="1"/>
      </c>
      <c r="K15" s="248">
        <f t="shared" si="0"/>
      </c>
      <c r="M15" s="241">
        <f t="shared" si="2"/>
      </c>
    </row>
    <row r="16" spans="1:13" ht="18.75" customHeight="1">
      <c r="A16" s="71">
        <v>8</v>
      </c>
      <c r="B16" s="38"/>
      <c r="C16" s="41"/>
      <c r="D16" s="40"/>
      <c r="E16" s="40"/>
      <c r="F16" s="38"/>
      <c r="G16" s="153"/>
      <c r="H16" s="167"/>
      <c r="I16" s="162">
        <f>IF(OR(datafineprogetto="",D16="",J16=""),"",IF(OR(H16="L",(datafineprogetto-D16)&gt;1095),G16,ROUND(G16*(datafineprogetto-D16)/(J16-D16),2)))</f>
      </c>
      <c r="J16" s="163">
        <f t="shared" si="1"/>
      </c>
      <c r="K16" s="248">
        <f t="shared" si="0"/>
      </c>
      <c r="M16" s="241">
        <f t="shared" si="2"/>
      </c>
    </row>
    <row r="17" spans="1:13" ht="18.75" customHeight="1">
      <c r="A17" s="71">
        <v>9</v>
      </c>
      <c r="B17" s="38"/>
      <c r="C17" s="41"/>
      <c r="D17" s="40"/>
      <c r="E17" s="40"/>
      <c r="F17" s="38"/>
      <c r="G17" s="153"/>
      <c r="H17" s="167"/>
      <c r="I17" s="162">
        <f>IF(OR(datafineprogetto="",D17="",J17=""),"",IF(OR(H17="L",(datafineprogetto-D17)&gt;1095),G17,ROUND(G17*(datafineprogetto-D17)/(J17-D17),2)))</f>
      </c>
      <c r="J17" s="163">
        <f t="shared" si="1"/>
      </c>
      <c r="K17" s="248">
        <f t="shared" si="0"/>
      </c>
      <c r="M17" s="241">
        <f t="shared" si="2"/>
      </c>
    </row>
    <row r="18" spans="1:13" ht="18.75" customHeight="1">
      <c r="A18" s="71">
        <v>10</v>
      </c>
      <c r="B18" s="38"/>
      <c r="C18" s="41"/>
      <c r="D18" s="40"/>
      <c r="E18" s="40"/>
      <c r="F18" s="38"/>
      <c r="G18" s="153"/>
      <c r="H18" s="167"/>
      <c r="I18" s="162">
        <f>IF(OR(datafineprogetto="",D18="",J18=""),"",IF(OR(H18="L",(datafineprogetto-D18)&gt;1095),G18,ROUND(G18*(datafineprogetto-D18)/(J18-D18),2)))</f>
      </c>
      <c r="J18" s="163">
        <f t="shared" si="1"/>
      </c>
      <c r="K18" s="248">
        <f t="shared" si="0"/>
      </c>
      <c r="M18" s="241">
        <f t="shared" si="2"/>
      </c>
    </row>
    <row r="19" spans="1:13" ht="18.75" customHeight="1">
      <c r="A19" s="71">
        <v>11</v>
      </c>
      <c r="B19" s="38"/>
      <c r="C19" s="41"/>
      <c r="D19" s="40"/>
      <c r="E19" s="40"/>
      <c r="F19" s="38"/>
      <c r="G19" s="153"/>
      <c r="H19" s="167"/>
      <c r="I19" s="162">
        <f>IF(OR(datafineprogetto="",D19="",J19=""),"",IF(OR(H19="L",(datafineprogetto-D19)&gt;1095),G19,ROUND(G19*(datafineprogetto-D19)/(J19-D19),2)))</f>
      </c>
      <c r="J19" s="163">
        <f t="shared" si="1"/>
      </c>
      <c r="K19" s="248">
        <f t="shared" si="0"/>
      </c>
      <c r="M19" s="241">
        <f t="shared" si="2"/>
      </c>
    </row>
    <row r="20" spans="1:13" ht="18.75" customHeight="1">
      <c r="A20" s="71">
        <v>12</v>
      </c>
      <c r="B20" s="38"/>
      <c r="C20" s="41"/>
      <c r="D20" s="40"/>
      <c r="E20" s="40"/>
      <c r="F20" s="38"/>
      <c r="G20" s="153"/>
      <c r="H20" s="167"/>
      <c r="I20" s="162">
        <f>IF(OR(datafineprogetto="",D20="",J20=""),"",IF(OR(H20="L",(datafineprogetto-D20)&gt;1095),G20,ROUND(G20*(datafineprogetto-D20)/(J20-D20),2)))</f>
      </c>
      <c r="J20" s="163">
        <f t="shared" si="1"/>
      </c>
      <c r="K20" s="248">
        <f t="shared" si="0"/>
      </c>
      <c r="M20" s="241">
        <f t="shared" si="2"/>
      </c>
    </row>
    <row r="21" spans="1:13" ht="18.75" customHeight="1">
      <c r="A21" s="71">
        <v>13</v>
      </c>
      <c r="B21" s="38"/>
      <c r="C21" s="41"/>
      <c r="D21" s="40"/>
      <c r="E21" s="40"/>
      <c r="F21" s="38"/>
      <c r="G21" s="153"/>
      <c r="H21" s="167"/>
      <c r="I21" s="162">
        <f>IF(OR(datafineprogetto="",D21="",J21=""),"",IF(OR(H21="L",(datafineprogetto-D21)&gt;1095),G21,ROUND(G21*(datafineprogetto-D21)/(J21-D21),2)))</f>
      </c>
      <c r="J21" s="163">
        <f t="shared" si="1"/>
      </c>
      <c r="K21" s="248">
        <f t="shared" si="0"/>
      </c>
      <c r="M21" s="241">
        <f t="shared" si="2"/>
      </c>
    </row>
    <row r="22" spans="1:13" ht="18.75" customHeight="1">
      <c r="A22" s="71">
        <v>14</v>
      </c>
      <c r="B22" s="38"/>
      <c r="C22" s="41"/>
      <c r="D22" s="40"/>
      <c r="E22" s="40"/>
      <c r="F22" s="38"/>
      <c r="G22" s="153"/>
      <c r="H22" s="167"/>
      <c r="I22" s="162">
        <f>IF(OR(datafineprogetto="",D22="",J22=""),"",IF(OR(H22="L",(datafineprogetto-D22)&gt;1095),G22,ROUND(G22*(datafineprogetto-D22)/(J22-D22),2)))</f>
      </c>
      <c r="J22" s="163">
        <f t="shared" si="1"/>
      </c>
      <c r="K22" s="248">
        <f t="shared" si="0"/>
      </c>
      <c r="M22" s="241">
        <f t="shared" si="2"/>
      </c>
    </row>
    <row r="23" spans="1:13" ht="18.75" customHeight="1">
      <c r="A23" s="71">
        <v>15</v>
      </c>
      <c r="B23" s="38"/>
      <c r="C23" s="41"/>
      <c r="D23" s="40"/>
      <c r="E23" s="40"/>
      <c r="F23" s="38"/>
      <c r="G23" s="153"/>
      <c r="H23" s="167"/>
      <c r="I23" s="162">
        <f>IF(OR(datafineprogetto="",D23="",J23=""),"",IF(OR(H23="L",(datafineprogetto-D23)&gt;1095),G23,ROUND(G23*(datafineprogetto-D23)/(J23-D23),2)))</f>
      </c>
      <c r="J23" s="163">
        <f t="shared" si="1"/>
      </c>
      <c r="K23" s="248">
        <f t="shared" si="0"/>
      </c>
      <c r="M23" s="241">
        <f t="shared" si="2"/>
      </c>
    </row>
    <row r="24" spans="1:13" ht="18.75" customHeight="1">
      <c r="A24" s="71">
        <v>16</v>
      </c>
      <c r="B24" s="38"/>
      <c r="C24" s="41"/>
      <c r="D24" s="40"/>
      <c r="E24" s="40"/>
      <c r="F24" s="38"/>
      <c r="G24" s="153"/>
      <c r="H24" s="167"/>
      <c r="I24" s="162">
        <f>IF(OR(datafineprogetto="",D24="",J24=""),"",IF(OR(H24="L",(datafineprogetto-D24)&gt;1095),G24,ROUND(G24*(datafineprogetto-D24)/(J24-D24),2)))</f>
      </c>
      <c r="J24" s="163">
        <f t="shared" si="1"/>
      </c>
      <c r="K24" s="248">
        <f t="shared" si="0"/>
      </c>
      <c r="M24" s="241">
        <f t="shared" si="2"/>
      </c>
    </row>
    <row r="25" spans="1:13" ht="18.75" customHeight="1">
      <c r="A25" s="71">
        <v>17</v>
      </c>
      <c r="B25" s="38"/>
      <c r="C25" s="41"/>
      <c r="D25" s="40"/>
      <c r="E25" s="40"/>
      <c r="F25" s="38"/>
      <c r="G25" s="153"/>
      <c r="H25" s="167"/>
      <c r="I25" s="162">
        <f>IF(OR(datafineprogetto="",D25="",J25=""),"",IF(OR(H25="L",(datafineprogetto-D25)&gt;1095),G25,ROUND(G25*(datafineprogetto-D25)/(J25-D25),2)))</f>
      </c>
      <c r="J25" s="163">
        <f t="shared" si="1"/>
      </c>
      <c r="K25" s="248">
        <f t="shared" si="0"/>
      </c>
      <c r="M25" s="241">
        <f t="shared" si="2"/>
      </c>
    </row>
    <row r="26" spans="1:13" ht="18.75" customHeight="1">
      <c r="A26" s="71">
        <v>18</v>
      </c>
      <c r="B26" s="38"/>
      <c r="C26" s="41"/>
      <c r="D26" s="40"/>
      <c r="E26" s="40"/>
      <c r="F26" s="38"/>
      <c r="G26" s="153"/>
      <c r="H26" s="167"/>
      <c r="I26" s="162">
        <f>IF(OR(datafineprogetto="",D26="",J26=""),"",IF(OR(H26="L",(datafineprogetto-D26)&gt;1095),G26,ROUND(G26*(datafineprogetto-D26)/(J26-D26),2)))</f>
      </c>
      <c r="J26" s="163">
        <f t="shared" si="1"/>
      </c>
      <c r="K26" s="248">
        <f t="shared" si="0"/>
      </c>
      <c r="M26" s="241">
        <f t="shared" si="2"/>
      </c>
    </row>
    <row r="27" spans="1:13" ht="18.75" customHeight="1">
      <c r="A27" s="71" t="s">
        <v>39</v>
      </c>
      <c r="B27" s="38"/>
      <c r="C27" s="41"/>
      <c r="D27" s="40"/>
      <c r="E27" s="40"/>
      <c r="F27" s="38"/>
      <c r="G27" s="153"/>
      <c r="H27" s="167"/>
      <c r="I27" s="162">
        <f>IF(OR(datafineprogetto="",D27="",J27=""),"",IF(OR(H27="L",(datafineprogetto-D27)&gt;1095),G27,ROUND(G27*(datafineprogetto-D27)/(J27-D27),2)))</f>
      </c>
      <c r="J27" s="163">
        <f t="shared" si="1"/>
      </c>
      <c r="K27" s="248">
        <f t="shared" si="0"/>
      </c>
      <c r="M27" s="241">
        <f t="shared" si="2"/>
      </c>
    </row>
    <row r="28" spans="1:13" s="151" customFormat="1" ht="18.75" customHeight="1">
      <c r="A28" s="71"/>
      <c r="B28" s="296" t="s">
        <v>114</v>
      </c>
      <c r="C28" s="148"/>
      <c r="D28" s="164"/>
      <c r="E28" s="164"/>
      <c r="F28" s="149"/>
      <c r="G28" s="149" t="s">
        <v>24</v>
      </c>
      <c r="H28" s="165" t="s">
        <v>45</v>
      </c>
      <c r="I28" s="150">
        <f>SUM(I9:I27)</f>
        <v>0</v>
      </c>
      <c r="L28" s="64"/>
      <c r="M28" s="77">
        <f>SUM(M9:M27)</f>
        <v>0</v>
      </c>
    </row>
    <row r="29" spans="2:9" ht="30.75" customHeight="1">
      <c r="B29" s="418" t="s">
        <v>113</v>
      </c>
      <c r="C29" s="418"/>
      <c r="D29" s="418"/>
      <c r="E29" s="418"/>
      <c r="F29" s="418"/>
      <c r="G29" s="418"/>
      <c r="H29" s="418"/>
      <c r="I29" s="418"/>
    </row>
    <row r="30" ht="10.5">
      <c r="L30" s="114"/>
    </row>
  </sheetData>
  <sheetProtection password="CB83" sheet="1" objects="1" scenarios="1" formatRows="0"/>
  <mergeCells count="2">
    <mergeCell ref="M4:M6"/>
    <mergeCell ref="B29:I29"/>
  </mergeCells>
  <printOptions/>
  <pageMargins left="0.3937007874015748" right="0.3937007874015748" top="0.3937007874015748" bottom="0.3937007874015748" header="0.31496062992125984" footer="0.3937007874015748"/>
  <pageSetup fitToHeight="2" horizontalDpi="600" verticalDpi="600" orientation="portrait" paperSize="9" r:id="rId3"/>
  <headerFooter alignWithMargins="0">
    <oddFooter>&amp;R&amp;"Verdana,Normale"&amp;8&amp;P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Dipendente regionale</cp:lastModifiedBy>
  <cp:lastPrinted>2010-12-23T12:17:29Z</cp:lastPrinted>
  <dcterms:created xsi:type="dcterms:W3CDTF">2007-09-10T13:54:08Z</dcterms:created>
  <dcterms:modified xsi:type="dcterms:W3CDTF">2012-05-21T07:25:00Z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