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regionefvg-my.sharepoint.com/personal/alessandro_mastromonaco_regione_fvg_it/Documents/Desktop/Bando doposcuola 26-27/Pagina WEB/3. Modulistica/"/>
    </mc:Choice>
  </mc:AlternateContent>
  <xr:revisionPtr revIDLastSave="49" documentId="8_{D91BAB26-0AB2-4B83-9C3D-ECAA383E4083}" xr6:coauthVersionLast="47" xr6:coauthVersionMax="47" xr10:uidLastSave="{9322E379-1593-47B3-975A-E5F6F4A1506E}"/>
  <bookViews>
    <workbookView xWindow="28680" yWindow="-75" windowWidth="29040" windowHeight="15720" xr2:uid="{00000000-000D-0000-FFFF-FFFF00000000}"/>
  </bookViews>
  <sheets>
    <sheet name="simula contr" sheetId="3" r:id="rId1"/>
    <sheet name="Piano Econ e Fin.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41" i="3" l="1"/>
  <c r="O41" i="3"/>
  <c r="K41" i="3"/>
  <c r="G41" i="3"/>
  <c r="S34" i="3"/>
  <c r="O34" i="3"/>
  <c r="K34" i="3"/>
  <c r="S27" i="3"/>
  <c r="P27" i="3"/>
  <c r="M27" i="3"/>
  <c r="J27" i="3"/>
  <c r="G27" i="3"/>
  <c r="D25" i="4"/>
  <c r="S54" i="3"/>
  <c r="S49" i="3"/>
  <c r="S50" i="3" s="1"/>
  <c r="S56" i="3" s="1"/>
  <c r="O54" i="3"/>
  <c r="O49" i="3"/>
  <c r="O50" i="3" s="1"/>
  <c r="O56" i="3" s="1"/>
  <c r="K54" i="3"/>
  <c r="K49" i="3"/>
  <c r="K50" i="3" s="1"/>
  <c r="K56" i="3" s="1"/>
  <c r="G54" i="3"/>
  <c r="S24" i="3"/>
  <c r="S30" i="3" s="1"/>
  <c r="U17" i="3"/>
  <c r="V17" i="3" s="1"/>
  <c r="U16" i="3"/>
  <c r="V16" i="3" s="1"/>
  <c r="U15" i="3"/>
  <c r="V15" i="3" s="1"/>
  <c r="U14" i="3"/>
  <c r="V14" i="3" s="1"/>
  <c r="U13" i="3"/>
  <c r="V13" i="3" s="1"/>
  <c r="U12" i="3"/>
  <c r="U18" i="3" s="1"/>
  <c r="U11" i="3"/>
  <c r="S20" i="3" s="1"/>
  <c r="S6" i="3"/>
  <c r="S8" i="3" s="1"/>
  <c r="S9" i="3" s="1"/>
  <c r="O24" i="3"/>
  <c r="O37" i="3" s="1"/>
  <c r="Q17" i="3"/>
  <c r="R17" i="3" s="1"/>
  <c r="Q16" i="3"/>
  <c r="R16" i="3" s="1"/>
  <c r="Q15" i="3"/>
  <c r="R15" i="3" s="1"/>
  <c r="Q14" i="3"/>
  <c r="R14" i="3" s="1"/>
  <c r="Q13" i="3"/>
  <c r="R13" i="3" s="1"/>
  <c r="Q12" i="3"/>
  <c r="R12" i="3" s="1"/>
  <c r="Q11" i="3"/>
  <c r="O20" i="3" s="1"/>
  <c r="O6" i="3"/>
  <c r="O8" i="3" s="1"/>
  <c r="O9" i="3" s="1"/>
  <c r="K24" i="3"/>
  <c r="M17" i="3"/>
  <c r="N17" i="3" s="1"/>
  <c r="M16" i="3"/>
  <c r="N16" i="3" s="1"/>
  <c r="M15" i="3"/>
  <c r="N15" i="3" s="1"/>
  <c r="M14" i="3"/>
  <c r="N14" i="3" s="1"/>
  <c r="M13" i="3"/>
  <c r="N13" i="3" s="1"/>
  <c r="M12" i="3"/>
  <c r="M18" i="3" s="1"/>
  <c r="M11" i="3"/>
  <c r="K20" i="3" s="1"/>
  <c r="K6" i="3"/>
  <c r="K8" i="3" s="1"/>
  <c r="K9" i="3" s="1"/>
  <c r="G24" i="3"/>
  <c r="I17" i="3"/>
  <c r="J17" i="3" s="1"/>
  <c r="I16" i="3"/>
  <c r="J16" i="3" s="1"/>
  <c r="I15" i="3"/>
  <c r="J15" i="3" s="1"/>
  <c r="I14" i="3"/>
  <c r="J14" i="3" s="1"/>
  <c r="I13" i="3"/>
  <c r="J13" i="3" s="1"/>
  <c r="I12" i="3"/>
  <c r="I11" i="3"/>
  <c r="G6" i="3"/>
  <c r="G8" i="3" s="1"/>
  <c r="G9" i="3" s="1"/>
  <c r="C54" i="3"/>
  <c r="E15" i="3"/>
  <c r="F15" i="3" s="1"/>
  <c r="E11" i="3"/>
  <c r="F11" i="3" s="1"/>
  <c r="C24" i="3"/>
  <c r="C27" i="3" s="1"/>
  <c r="W29" i="3"/>
  <c r="W33" i="3"/>
  <c r="E13" i="3"/>
  <c r="F13" i="3" s="1"/>
  <c r="E14" i="3"/>
  <c r="F14" i="3" s="1"/>
  <c r="E16" i="3"/>
  <c r="F16" i="3" s="1"/>
  <c r="E17" i="3"/>
  <c r="F17" i="3" s="1"/>
  <c r="E12" i="3"/>
  <c r="F12" i="3" s="1"/>
  <c r="C6" i="3"/>
  <c r="W21" i="3"/>
  <c r="W44" i="3"/>
  <c r="W43" i="3"/>
  <c r="W40" i="3"/>
  <c r="W36" i="3"/>
  <c r="W25" i="3"/>
  <c r="W23" i="3"/>
  <c r="G34" i="3" l="1"/>
  <c r="G20" i="3"/>
  <c r="I18" i="3"/>
  <c r="G49" i="3"/>
  <c r="G50" i="3" s="1"/>
  <c r="G56" i="3" s="1"/>
  <c r="S31" i="3"/>
  <c r="S32" i="3"/>
  <c r="T32" i="3" s="1"/>
  <c r="S37" i="3"/>
  <c r="V12" i="3"/>
  <c r="S38" i="3"/>
  <c r="T37" i="3" s="1"/>
  <c r="S39" i="3"/>
  <c r="T39" i="3" s="1"/>
  <c r="V11" i="3"/>
  <c r="V18" i="3" s="1"/>
  <c r="S19" i="3" s="1"/>
  <c r="O30" i="3"/>
  <c r="O31" i="3"/>
  <c r="O38" i="3"/>
  <c r="P37" i="3" s="1"/>
  <c r="Q18" i="3"/>
  <c r="R11" i="3"/>
  <c r="R18" i="3" s="1"/>
  <c r="O19" i="3" s="1"/>
  <c r="K30" i="3"/>
  <c r="K32" i="3" s="1"/>
  <c r="L32" i="3" s="1"/>
  <c r="K37" i="3"/>
  <c r="K39" i="3" s="1"/>
  <c r="L39" i="3" s="1"/>
  <c r="N12" i="3"/>
  <c r="N11" i="3"/>
  <c r="N18" i="3" s="1"/>
  <c r="K19" i="3" s="1"/>
  <c r="G37" i="3"/>
  <c r="G38" i="3" s="1"/>
  <c r="H37" i="3" s="1"/>
  <c r="G30" i="3"/>
  <c r="G31" i="3" s="1"/>
  <c r="J12" i="3"/>
  <c r="J11" i="3"/>
  <c r="J18" i="3" s="1"/>
  <c r="G19" i="3" s="1"/>
  <c r="C30" i="3"/>
  <c r="C31" i="3" s="1"/>
  <c r="C37" i="3"/>
  <c r="C38" i="3" s="1"/>
  <c r="D37" i="3" s="1"/>
  <c r="C20" i="3"/>
  <c r="E18" i="3"/>
  <c r="W24" i="3"/>
  <c r="C32" i="3" l="1"/>
  <c r="D32" i="3" s="1"/>
  <c r="D30" i="3"/>
  <c r="T34" i="3"/>
  <c r="T41" i="3"/>
  <c r="T30" i="3"/>
  <c r="O32" i="3"/>
  <c r="O39" i="3"/>
  <c r="P39" i="3" s="1"/>
  <c r="P32" i="3"/>
  <c r="P41" i="3"/>
  <c r="P30" i="3"/>
  <c r="P34" i="3"/>
  <c r="K38" i="3"/>
  <c r="L37" i="3" s="1"/>
  <c r="K31" i="3"/>
  <c r="H41" i="3"/>
  <c r="H34" i="3"/>
  <c r="H30" i="3"/>
  <c r="G39" i="3"/>
  <c r="H39" i="3" s="1"/>
  <c r="G32" i="3"/>
  <c r="H32" i="3" s="1"/>
  <c r="C39" i="3"/>
  <c r="D39" i="3" s="1"/>
  <c r="L30" i="3" l="1"/>
  <c r="L41" i="3"/>
  <c r="L34" i="3"/>
  <c r="C8" i="3"/>
  <c r="C41" i="3" l="1"/>
  <c r="C34" i="3"/>
  <c r="D34" i="3" s="1"/>
  <c r="C49" i="3"/>
  <c r="X54" i="3"/>
  <c r="C9" i="3"/>
  <c r="W18" i="3"/>
  <c r="F18" i="3" l="1"/>
  <c r="C19" i="3" s="1"/>
  <c r="D41" i="3" l="1"/>
  <c r="D10" i="4" l="1"/>
  <c r="E4" i="4" s="1"/>
  <c r="C50" i="3" l="1"/>
  <c r="X49" i="3" s="1"/>
  <c r="F13" i="4"/>
  <c r="C5" i="4"/>
  <c r="F5" i="4" s="1"/>
  <c r="C9" i="4"/>
  <c r="C24" i="4"/>
  <c r="C13" i="4"/>
  <c r="E5" i="4"/>
  <c r="E6" i="4"/>
  <c r="E7" i="4"/>
  <c r="E8" i="4"/>
  <c r="E9" i="4"/>
  <c r="F9" i="4" s="1"/>
  <c r="C56" i="3" l="1"/>
  <c r="X50" i="3"/>
  <c r="X56" i="3" s="1"/>
  <c r="C58" i="3" s="1"/>
  <c r="E10" i="4"/>
  <c r="F24" i="4" l="1"/>
  <c r="E21" i="4" l="1"/>
  <c r="E24" i="4"/>
  <c r="E13" i="4"/>
  <c r="E14" i="4"/>
  <c r="E18" i="4"/>
  <c r="D26" i="4"/>
  <c r="F26" i="4" s="1"/>
  <c r="E15" i="4"/>
  <c r="E25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Mastromonaco Alessandro</author>
  </authors>
  <commentList>
    <comment ref="A4" authorId="0" shapeId="0" xr:uid="{562C0AD1-C992-4041-A89D-0FBBC78FAEDA}">
      <text>
        <r>
          <rPr>
            <b/>
            <sz val="8"/>
            <color indexed="81"/>
            <rFont val="Tahoma"/>
            <family val="2"/>
          </rPr>
          <t>Inserire sempre la data riferita al lunedì della settimana</t>
        </r>
      </text>
    </comment>
    <comment ref="A5" authorId="0" shapeId="0" xr:uid="{48608ED3-44B8-460F-A82E-A0A8E25D3642}">
      <text>
        <r>
          <rPr>
            <b/>
            <sz val="8"/>
            <color indexed="81"/>
            <rFont val="Tahoma"/>
            <family val="2"/>
          </rPr>
          <t>Inserire sempre la data riferita alla domenica</t>
        </r>
      </text>
    </comment>
  </commentList>
</comments>
</file>

<file path=xl/sharedStrings.xml><?xml version="1.0" encoding="utf-8"?>
<sst xmlns="http://schemas.openxmlformats.org/spreadsheetml/2006/main" count="121" uniqueCount="93">
  <si>
    <t>%</t>
  </si>
  <si>
    <t xml:space="preserve">n° settimane </t>
  </si>
  <si>
    <t>NOTE</t>
  </si>
  <si>
    <t>MIN 30</t>
  </si>
  <si>
    <t>TOTALE</t>
  </si>
  <si>
    <t>max 65.000</t>
  </si>
  <si>
    <t>max 15.000</t>
  </si>
  <si>
    <t>PARAMETRI</t>
  </si>
  <si>
    <t>PIANO ECONOMICO FINANZIARIO</t>
  </si>
  <si>
    <t>VOCE</t>
  </si>
  <si>
    <t>Importo €</t>
  </si>
  <si>
    <t>SPESE</t>
  </si>
  <si>
    <t>affitto di locali e spazi</t>
  </si>
  <si>
    <t>spese per acquisto di materiali di consumo</t>
  </si>
  <si>
    <t>Totale spese del progetto</t>
  </si>
  <si>
    <t>ENTRATE</t>
  </si>
  <si>
    <t>Fondi propri a cofinanziamento</t>
  </si>
  <si>
    <t>Contributo dei partner</t>
  </si>
  <si>
    <t xml:space="preserve">Compartecipazione delle famiglie </t>
  </si>
  <si>
    <t>Altri contributi da soggetti pubblici</t>
  </si>
  <si>
    <t>Altri contributi da soggetti privati</t>
  </si>
  <si>
    <t>Contributo regionale richiesto</t>
  </si>
  <si>
    <t>(massimo 90% delle spese ammissibili)</t>
  </si>
  <si>
    <t>Totale entrate del progetto</t>
  </si>
  <si>
    <r>
      <t xml:space="preserve">personale dipendente </t>
    </r>
    <r>
      <rPr>
        <i/>
        <sz val="9"/>
        <color theme="1"/>
        <rFont val="DecimaWE Rg"/>
      </rPr>
      <t>(in questa voce vanno inserite spese per contratti di lavoro dipendente, di lavoro a tempo determinato, di lavoro a tempo parziale, di apprendistato, di lavoro intermittente, di somministrazione)</t>
    </r>
  </si>
  <si>
    <r>
      <t xml:space="preserve">(massimo </t>
    </r>
    <r>
      <rPr>
        <b/>
        <i/>
        <sz val="9"/>
        <color theme="1"/>
        <rFont val="DecimaWE Rg"/>
      </rPr>
      <t>50%</t>
    </r>
    <r>
      <rPr>
        <i/>
        <sz val="9"/>
        <color theme="1"/>
        <rFont val="DecimaWE Rg"/>
      </rPr>
      <t xml:space="preserve"> delle spese complessive)</t>
    </r>
  </si>
  <si>
    <r>
      <t xml:space="preserve">personale volontario </t>
    </r>
    <r>
      <rPr>
        <i/>
        <sz val="9"/>
        <color theme="1"/>
        <rFont val="DecimaWE Rg"/>
      </rPr>
      <t>(in questa voce vanno inserite solo i rimborsi spese per il personale volontario da impiegare nella realizzazione del progetto come previsto da art. 17 del Codice del Terzo Settore)</t>
    </r>
  </si>
  <si>
    <r>
      <t xml:space="preserve">(massimo </t>
    </r>
    <r>
      <rPr>
        <b/>
        <i/>
        <sz val="9"/>
        <color theme="1"/>
        <rFont val="DecimaWE Rg"/>
      </rPr>
      <t>20%</t>
    </r>
    <r>
      <rPr>
        <i/>
        <sz val="9"/>
        <color theme="1"/>
        <rFont val="DecimaWE Rg"/>
      </rPr>
      <t xml:space="preserve"> delle spese ammissibili)</t>
    </r>
  </si>
  <si>
    <r>
      <t>1)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DecimaWE Rg"/>
      </rPr>
      <t>denominazione del partner – importo</t>
    </r>
  </si>
  <si>
    <r>
      <t>2)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DecimaWE Rg"/>
      </rPr>
      <t>denominazione del partner – importo</t>
    </r>
  </si>
  <si>
    <r>
      <t>1)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DecimaWE Rg"/>
      </rPr>
      <t>denominazione del soggetto – importo</t>
    </r>
  </si>
  <si>
    <r>
      <t>2)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DecimaWE Rg"/>
      </rPr>
      <t>denominazione del soggetto – importo</t>
    </r>
  </si>
  <si>
    <t>controlli</t>
  </si>
  <si>
    <t>Saldo (Entrate - Spese)</t>
  </si>
  <si>
    <t>TOTALE AMMISSIBILE</t>
  </si>
  <si>
    <r>
      <t>(almeno pari al</t>
    </r>
    <r>
      <rPr>
        <b/>
        <i/>
        <sz val="9"/>
        <color theme="1"/>
        <rFont val="DecimaWE Rg"/>
      </rPr>
      <t xml:space="preserve"> 10%</t>
    </r>
    <r>
      <rPr>
        <i/>
        <sz val="9"/>
        <color theme="1"/>
        <rFont val="DecimaWE Rg"/>
      </rPr>
      <t xml:space="preserve"> del costo del progetto)</t>
    </r>
  </si>
  <si>
    <t>vincoli</t>
  </si>
  <si>
    <t>Simula il contributo massimo ottenibile</t>
  </si>
  <si>
    <t>Persone con disabilità certificata</t>
  </si>
  <si>
    <t>deve essere UGUALE A ZERO</t>
  </si>
  <si>
    <t>gg/mm/aa</t>
  </si>
  <si>
    <t>Data inizio attività</t>
  </si>
  <si>
    <t>Data fine attività</t>
  </si>
  <si>
    <t>Lunedì</t>
  </si>
  <si>
    <t>Martedì</t>
  </si>
  <si>
    <t>Mercoledì</t>
  </si>
  <si>
    <t>Giovedì</t>
  </si>
  <si>
    <t>Venerdì</t>
  </si>
  <si>
    <t>Sabato</t>
  </si>
  <si>
    <t>Domenica</t>
  </si>
  <si>
    <t>contributo/gruppo/settimana (in euro)</t>
  </si>
  <si>
    <t>Calcolo del contributo massimo per gruppo e settimane di attività</t>
  </si>
  <si>
    <t>Calcolo del contributo massimo richiedibile totale</t>
  </si>
  <si>
    <t>Calcolo del Contributo massimo integrativo - tutor per disabilità</t>
  </si>
  <si>
    <t xml:space="preserve">contributo/ora per tutor disabilità (in euro) </t>
  </si>
  <si>
    <r>
      <t xml:space="preserve">collaborazioni e prestazioni di servizi </t>
    </r>
    <r>
      <rPr>
        <i/>
        <sz val="9"/>
        <color theme="1"/>
        <rFont val="DecimaWE Rg"/>
      </rPr>
      <t>(in questa voce vanno inserite spese per contratti di collaborazione coordinata e continuativa, lavoro autonomo, prestazioni occasionali e prestazioni di servizi )</t>
    </r>
  </si>
  <si>
    <t>totale</t>
  </si>
  <si>
    <r>
      <t xml:space="preserve">n° totali iscritti
</t>
    </r>
    <r>
      <rPr>
        <sz val="8"/>
        <color theme="1"/>
        <rFont val="DecimaWE Rg"/>
      </rPr>
      <t>(minimo 10, ridotto a 5 solo nei Comuni con meno di 2.000 abitanti e Aree interne)</t>
    </r>
  </si>
  <si>
    <t>sospensioni dell'attività (in n° settimane)</t>
  </si>
  <si>
    <t>Sei un Comune con meno di 2.000 abitanti o  Aree interne? Indicare SI/NO</t>
  </si>
  <si>
    <r>
      <t xml:space="preserve">Ore complessive di </t>
    </r>
    <r>
      <rPr>
        <b/>
        <u/>
        <sz val="10"/>
        <color theme="1"/>
        <rFont val="DecimaWE Rg"/>
      </rPr>
      <t>Tutor per disabilità certificata</t>
    </r>
  </si>
  <si>
    <r>
      <t xml:space="preserve">dalle         </t>
    </r>
    <r>
      <rPr>
        <b/>
        <sz val="8"/>
        <color theme="1"/>
        <rFont val="DecimaWE Rg"/>
      </rPr>
      <t>(formato 00:00:00)</t>
    </r>
  </si>
  <si>
    <r>
      <t xml:space="preserve">alle             </t>
    </r>
    <r>
      <rPr>
        <b/>
        <sz val="10"/>
        <color theme="1"/>
        <rFont val="DecimaWE Rg"/>
      </rPr>
      <t xml:space="preserve"> </t>
    </r>
    <r>
      <rPr>
        <b/>
        <sz val="8"/>
        <color theme="1"/>
        <rFont val="DecimaWE Rg"/>
      </rPr>
      <t>(formato 00:00:00)</t>
    </r>
  </si>
  <si>
    <t>noleggio e acquisto di strumenti e attrezzature</t>
  </si>
  <si>
    <t>DOPOSCUOLA "TITOLO"  2026-2027</t>
  </si>
  <si>
    <t>n° settimane di attività effettiva (min 30)</t>
  </si>
  <si>
    <t>VERIFICA</t>
  </si>
  <si>
    <t>Giorni e orario 
(min 2 giorni e 8 ore alla settimana)</t>
  </si>
  <si>
    <t>Totale ore a settimana (min.8)</t>
  </si>
  <si>
    <t>VERIFICA GIORNI</t>
  </si>
  <si>
    <t>VERIFICA ORE</t>
  </si>
  <si>
    <t>n° iscritti scuola primaria</t>
  </si>
  <si>
    <t>n° iscritti scuola secondaria I grado</t>
  </si>
  <si>
    <t>n° iscritti scuola secondaria II grado</t>
  </si>
  <si>
    <r>
      <t xml:space="preserve">n° gruppi per i quali si chiede il contributo 
</t>
    </r>
    <r>
      <rPr>
        <b/>
        <sz val="9"/>
        <color theme="1"/>
        <rFont val="DecimaWE Rg"/>
      </rPr>
      <t>(nb. ciascuno con minimo 10 iscritti, 1 Tutor per l'attivittà didattica e 1 Op.Sorveglianza)</t>
    </r>
  </si>
  <si>
    <t>VERIFICA GRUPPI</t>
  </si>
  <si>
    <t>Verifica n° Tutor necessari</t>
  </si>
  <si>
    <t>VERIFICA n° Gruppi da Finanziare/Tutor necessari</t>
  </si>
  <si>
    <t>Verifica n°Operatori necessari</t>
  </si>
  <si>
    <t>Inserire a destra il n° di Tutor per l'attività didattica "previsti"</t>
  </si>
  <si>
    <t>Inserire a destra il n° di Operatori di sorveglianza "previsti"</t>
  </si>
  <si>
    <t>VERIFICA n° Gruppi da Finanziare/Operatori necessari</t>
  </si>
  <si>
    <t>ORE MINIME di Tutor necessarie</t>
  </si>
  <si>
    <t>N° MINIMO Tutor/Iscritti (1/20) necessari</t>
  </si>
  <si>
    <t>N° MINIMO Operatori/Iscritti (1/20)</t>
  </si>
  <si>
    <t>ORE MINIME di Operatori di sorveglianza necessarie</t>
  </si>
  <si>
    <t>Sede/Orario 1</t>
  </si>
  <si>
    <t>Sede/Orario 2</t>
  </si>
  <si>
    <t>Sede/Orario 3</t>
  </si>
  <si>
    <t>Sede/Orario 4</t>
  </si>
  <si>
    <t>Sede/Orario 5</t>
  </si>
  <si>
    <t>Inserire il n° ORE DI ATTIVITA' degli Operatori di sorveglianza "previste" per tutte le settimane</t>
  </si>
  <si>
    <t>Inserire il n° ORE DI ATTIVITA' dei Tutor per l'attività didattica "previste" per tutte le settimane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</si>
</sst>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#,##0.00_ ;[Red]\-#,##0.00\ "/>
    <numFmt numFmtId="166" formatCode="d/m/yy;@"/>
    <numFmt numFmtId="167" formatCode="[$-F400]h:mm:ss\ AM/PM"/>
    <numFmt numFmtId="168" formatCode="[h]:mm:ss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DecimaWE Rg"/>
    </font>
    <font>
      <sz val="12"/>
      <color theme="1"/>
      <name val="DecimaWE Rg"/>
    </font>
    <font>
      <sz val="7"/>
      <color theme="1"/>
      <name val="Times New Roman"/>
      <family val="1"/>
    </font>
    <font>
      <b/>
      <i/>
      <sz val="12"/>
      <color theme="1"/>
      <name val="DecimaWE Rg"/>
    </font>
    <font>
      <b/>
      <sz val="14"/>
      <color theme="1"/>
      <name val="DecimaWE Rg"/>
    </font>
    <font>
      <i/>
      <sz val="9"/>
      <color theme="1"/>
      <name val="DecimaWE Rg"/>
    </font>
    <font>
      <i/>
      <sz val="12"/>
      <color theme="1"/>
      <name val="DecimaWE Rg"/>
    </font>
    <font>
      <b/>
      <i/>
      <sz val="9"/>
      <color theme="1"/>
      <name val="DecimaWE Rg"/>
    </font>
    <font>
      <b/>
      <sz val="16"/>
      <color theme="1"/>
      <name val="DecimaWE Rg"/>
    </font>
    <font>
      <b/>
      <sz val="10"/>
      <color theme="1"/>
      <name val="DecimaWE Rg"/>
    </font>
    <font>
      <sz val="10"/>
      <color theme="1"/>
      <name val="DecimaWE Rg"/>
    </font>
    <font>
      <b/>
      <sz val="10"/>
      <color rgb="FFFF0000"/>
      <name val="DecimaWE Rg"/>
    </font>
    <font>
      <sz val="8"/>
      <color theme="1"/>
      <name val="DecimaWE Rg"/>
    </font>
    <font>
      <b/>
      <sz val="11"/>
      <color theme="1"/>
      <name val="DecimaWE Rg"/>
    </font>
    <font>
      <sz val="11"/>
      <color theme="1"/>
      <name val="DecimaWE Rg"/>
    </font>
    <font>
      <sz val="10"/>
      <color rgb="FFFF0000"/>
      <name val="DecimaWE Rg"/>
    </font>
    <font>
      <sz val="11"/>
      <color rgb="FFFF0000"/>
      <name val="DecimaWE Rg"/>
    </font>
    <font>
      <sz val="9"/>
      <color theme="1"/>
      <name val="DecimaWE Rg"/>
    </font>
    <font>
      <sz val="8"/>
      <name val="DecimaWE Rg"/>
    </font>
    <font>
      <sz val="9"/>
      <color rgb="FFFF0000"/>
      <name val="DecimaWE Rg"/>
    </font>
    <font>
      <b/>
      <sz val="8"/>
      <color theme="1"/>
      <name val="DecimaWE Rg"/>
    </font>
    <font>
      <b/>
      <sz val="8"/>
      <color rgb="FFFF0000"/>
      <name val="DecimaWE Rg"/>
    </font>
    <font>
      <b/>
      <u/>
      <sz val="10"/>
      <color theme="1"/>
      <name val="DecimaWE Rg"/>
    </font>
    <font>
      <sz val="11"/>
      <color rgb="FF00B050"/>
      <name val="DecimaWE Rg"/>
    </font>
    <font>
      <b/>
      <sz val="11"/>
      <name val="DecimaWE Rg"/>
    </font>
    <font>
      <sz val="11"/>
      <name val="DecimaWE Rg"/>
    </font>
    <font>
      <b/>
      <sz val="9"/>
      <name val="DecimaWE Rg"/>
    </font>
    <font>
      <b/>
      <sz val="9"/>
      <color theme="1"/>
      <name val="DecimaWE Rg"/>
    </font>
    <font>
      <sz val="11"/>
      <color theme="0"/>
      <name val="DecimaWE Rg"/>
    </font>
    <font>
      <b/>
      <sz val="8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gray125">
        <bgColor rgb="FFE5E5E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10" fillId="0" borderId="0" xfId="0" applyFont="1"/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center"/>
      <protection locked="0"/>
    </xf>
    <xf numFmtId="166" fontId="12" fillId="0" borderId="11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Protection="1">
      <protection locked="0"/>
    </xf>
    <xf numFmtId="167" fontId="19" fillId="0" borderId="1" xfId="0" applyNumberFormat="1" applyFont="1" applyBorder="1" applyAlignment="1" applyProtection="1">
      <alignment horizontal="center"/>
      <protection locked="0"/>
    </xf>
    <xf numFmtId="0" fontId="16" fillId="0" borderId="3" xfId="0" applyFont="1" applyBorder="1" applyAlignment="1" applyProtection="1">
      <alignment horizontal="center"/>
      <protection locked="0"/>
    </xf>
    <xf numFmtId="43" fontId="16" fillId="6" borderId="5" xfId="1" applyFont="1" applyFill="1" applyBorder="1" applyAlignment="1" applyProtection="1">
      <alignment horizontal="center"/>
      <protection locked="0"/>
    </xf>
    <xf numFmtId="43" fontId="16" fillId="6" borderId="1" xfId="1" applyFont="1" applyFill="1" applyBorder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0" fontId="14" fillId="3" borderId="1" xfId="0" applyNumberFormat="1" applyFont="1" applyFill="1" applyBorder="1" applyAlignment="1" applyProtection="1">
      <alignment horizontal="center"/>
    </xf>
    <xf numFmtId="0" fontId="16" fillId="3" borderId="1" xfId="0" applyFont="1" applyFill="1" applyBorder="1" applyAlignment="1" applyProtection="1">
      <alignment horizontal="center" vertical="center"/>
    </xf>
    <xf numFmtId="43" fontId="16" fillId="2" borderId="1" xfId="1" applyFont="1" applyFill="1" applyBorder="1" applyAlignment="1" applyProtection="1">
      <alignment horizontal="center" vertical="center" wrapText="1"/>
    </xf>
    <xf numFmtId="43" fontId="15" fillId="2" borderId="1" xfId="1" applyFont="1" applyFill="1" applyBorder="1" applyAlignment="1" applyProtection="1">
      <alignment horizontal="center" vertical="center" wrapText="1"/>
    </xf>
    <xf numFmtId="43" fontId="15" fillId="2" borderId="2" xfId="1" applyFont="1" applyFill="1" applyBorder="1" applyAlignment="1" applyProtection="1">
      <alignment horizontal="center" vertical="center" wrapText="1"/>
    </xf>
    <xf numFmtId="0" fontId="16" fillId="3" borderId="2" xfId="0" applyFont="1" applyFill="1" applyBorder="1" applyAlignment="1" applyProtection="1">
      <alignment horizontal="center" vertical="center"/>
    </xf>
    <xf numFmtId="168" fontId="16" fillId="3" borderId="2" xfId="0" applyNumberFormat="1" applyFont="1" applyFill="1" applyBorder="1" applyAlignment="1" applyProtection="1">
      <alignment horizontal="center"/>
    </xf>
    <xf numFmtId="0" fontId="16" fillId="3" borderId="2" xfId="0" applyFont="1" applyFill="1" applyBorder="1" applyAlignment="1" applyProtection="1">
      <alignment horizontal="center"/>
    </xf>
    <xf numFmtId="43" fontId="30" fillId="0" borderId="1" xfId="1" applyFont="1" applyFill="1" applyBorder="1" applyAlignment="1" applyProtection="1">
      <alignment horizontal="center" vertical="center" wrapText="1"/>
    </xf>
    <xf numFmtId="43" fontId="30" fillId="0" borderId="1" xfId="1" applyFont="1" applyFill="1" applyBorder="1" applyAlignment="1" applyProtection="1">
      <alignment horizontal="center" vertical="center"/>
    </xf>
    <xf numFmtId="0" fontId="16" fillId="3" borderId="22" xfId="0" applyFont="1" applyFill="1" applyBorder="1" applyAlignment="1" applyProtection="1">
      <alignment horizontal="center" vertical="center"/>
    </xf>
    <xf numFmtId="0" fontId="20" fillId="3" borderId="5" xfId="0" applyNumberFormat="1" applyFont="1" applyFill="1" applyBorder="1" applyAlignment="1" applyProtection="1">
      <alignment horizontal="center" vertical="center" wrapText="1"/>
    </xf>
    <xf numFmtId="0" fontId="16" fillId="0" borderId="3" xfId="0" applyNumberFormat="1" applyFont="1" applyBorder="1" applyAlignment="1" applyProtection="1">
      <alignment horizontal="center" vertical="center"/>
      <protection locked="0"/>
    </xf>
    <xf numFmtId="43" fontId="16" fillId="3" borderId="23" xfId="1" applyFont="1" applyFill="1" applyBorder="1" applyAlignment="1" applyProtection="1">
      <alignment horizontal="center" vertical="center"/>
    </xf>
    <xf numFmtId="0" fontId="17" fillId="3" borderId="1" xfId="0" applyFont="1" applyFill="1" applyBorder="1" applyAlignment="1" applyProtection="1">
      <alignment horizontal="center" vertical="center"/>
    </xf>
    <xf numFmtId="166" fontId="12" fillId="0" borderId="9" xfId="0" applyNumberFormat="1" applyFont="1" applyBorder="1" applyAlignment="1" applyProtection="1">
      <alignment horizontal="center" vertical="center"/>
      <protection locked="0"/>
    </xf>
    <xf numFmtId="167" fontId="14" fillId="3" borderId="1" xfId="0" applyNumberFormat="1" applyFont="1" applyFill="1" applyBorder="1" applyAlignment="1" applyProtection="1">
      <alignment horizontal="center"/>
    </xf>
    <xf numFmtId="0" fontId="14" fillId="3" borderId="1" xfId="0" applyFont="1" applyFill="1" applyBorder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 wrapText="1"/>
    </xf>
    <xf numFmtId="0" fontId="16" fillId="5" borderId="6" xfId="0" applyFont="1" applyFill="1" applyBorder="1" applyAlignment="1" applyProtection="1">
      <alignment horizontal="center"/>
    </xf>
    <xf numFmtId="0" fontId="16" fillId="0" borderId="1" xfId="0" applyFont="1" applyBorder="1" applyAlignment="1" applyProtection="1">
      <alignment horizontal="center"/>
    </xf>
    <xf numFmtId="0" fontId="16" fillId="3" borderId="20" xfId="0" applyNumberFormat="1" applyFont="1" applyFill="1" applyBorder="1" applyAlignment="1" applyProtection="1">
      <alignment horizontal="center" vertical="center"/>
    </xf>
    <xf numFmtId="164" fontId="16" fillId="3" borderId="2" xfId="1" applyNumberFormat="1" applyFont="1" applyFill="1" applyBorder="1" applyAlignment="1" applyProtection="1">
      <alignment horizontal="center"/>
    </xf>
    <xf numFmtId="0" fontId="18" fillId="0" borderId="0" xfId="0" applyFont="1" applyAlignment="1" applyProtection="1">
      <alignment horizontal="center"/>
    </xf>
    <xf numFmtId="0" fontId="18" fillId="3" borderId="2" xfId="0" applyFont="1" applyFill="1" applyBorder="1" applyAlignment="1" applyProtection="1">
      <alignment horizontal="center"/>
    </xf>
    <xf numFmtId="0" fontId="18" fillId="5" borderId="6" xfId="0" applyFont="1" applyFill="1" applyBorder="1" applyAlignment="1" applyProtection="1">
      <alignment horizontal="center"/>
    </xf>
    <xf numFmtId="0" fontId="12" fillId="3" borderId="19" xfId="0" applyFont="1" applyFill="1" applyBorder="1" applyAlignment="1" applyProtection="1">
      <alignment horizontal="center" wrapText="1"/>
    </xf>
    <xf numFmtId="0" fontId="12" fillId="3" borderId="19" xfId="0" applyFont="1" applyFill="1" applyBorder="1" applyAlignment="1" applyProtection="1">
      <alignment horizontal="center"/>
    </xf>
    <xf numFmtId="0" fontId="16" fillId="3" borderId="7" xfId="0" applyFont="1" applyFill="1" applyBorder="1" applyAlignment="1" applyProtection="1">
      <alignment horizontal="center"/>
    </xf>
    <xf numFmtId="167" fontId="16" fillId="3" borderId="1" xfId="0" applyNumberFormat="1" applyFont="1" applyFill="1" applyBorder="1" applyAlignment="1" applyProtection="1">
      <alignment vertical="center"/>
    </xf>
    <xf numFmtId="167" fontId="19" fillId="3" borderId="1" xfId="0" applyNumberFormat="1" applyFont="1" applyFill="1" applyBorder="1" applyAlignment="1" applyProtection="1">
      <alignment vertical="center"/>
    </xf>
    <xf numFmtId="49" fontId="16" fillId="3" borderId="1" xfId="0" applyNumberFormat="1" applyFont="1" applyFill="1" applyBorder="1" applyAlignment="1" applyProtection="1">
      <alignment horizontal="center"/>
    </xf>
    <xf numFmtId="0" fontId="16" fillId="3" borderId="3" xfId="0" applyFont="1" applyFill="1" applyBorder="1" applyAlignment="1" applyProtection="1">
      <alignment horizontal="center"/>
    </xf>
    <xf numFmtId="0" fontId="16" fillId="3" borderId="12" xfId="0" applyFont="1" applyFill="1" applyBorder="1" applyAlignment="1" applyProtection="1">
      <alignment horizontal="center"/>
    </xf>
    <xf numFmtId="0" fontId="21" fillId="3" borderId="3" xfId="0" applyFont="1" applyFill="1" applyBorder="1" applyAlignment="1" applyProtection="1">
      <alignment horizontal="center"/>
    </xf>
    <xf numFmtId="0" fontId="16" fillId="3" borderId="23" xfId="0" applyFont="1" applyFill="1" applyBorder="1" applyAlignment="1" applyProtection="1">
      <alignment horizontal="center"/>
    </xf>
    <xf numFmtId="0" fontId="16" fillId="0" borderId="5" xfId="0" applyFont="1" applyBorder="1" applyAlignment="1" applyProtection="1">
      <alignment horizontal="center"/>
    </xf>
    <xf numFmtId="0" fontId="25" fillId="0" borderId="1" xfId="0" applyFont="1" applyBorder="1" applyAlignment="1" applyProtection="1">
      <alignment horizontal="center"/>
    </xf>
    <xf numFmtId="0" fontId="16" fillId="0" borderId="19" xfId="0" applyFont="1" applyBorder="1" applyAlignment="1" applyProtection="1">
      <alignment horizontal="center"/>
    </xf>
    <xf numFmtId="43" fontId="16" fillId="3" borderId="19" xfId="1" applyFont="1" applyFill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/>
    </xf>
    <xf numFmtId="0" fontId="16" fillId="3" borderId="1" xfId="0" applyFont="1" applyFill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 wrapText="1"/>
    </xf>
    <xf numFmtId="0" fontId="16" fillId="0" borderId="0" xfId="0" applyFont="1" applyFill="1" applyBorder="1" applyAlignment="1" applyProtection="1">
      <alignment horizontal="center"/>
    </xf>
    <xf numFmtId="0" fontId="16" fillId="5" borderId="19" xfId="0" applyFont="1" applyFill="1" applyBorder="1" applyAlignment="1" applyProtection="1">
      <alignment horizontal="center"/>
    </xf>
    <xf numFmtId="43" fontId="16" fillId="3" borderId="1" xfId="1" applyFont="1" applyFill="1" applyBorder="1" applyAlignment="1" applyProtection="1">
      <alignment horizontal="center"/>
    </xf>
    <xf numFmtId="0" fontId="16" fillId="5" borderId="1" xfId="0" applyFont="1" applyFill="1" applyBorder="1" applyAlignment="1" applyProtection="1">
      <alignment horizontal="center"/>
    </xf>
    <xf numFmtId="0" fontId="30" fillId="0" borderId="0" xfId="0" applyFont="1" applyFill="1" applyAlignment="1" applyProtection="1">
      <alignment horizontal="center"/>
    </xf>
    <xf numFmtId="0" fontId="16" fillId="2" borderId="1" xfId="0" applyFont="1" applyFill="1" applyBorder="1" applyAlignment="1" applyProtection="1">
      <alignment horizontal="center" vertical="center" wrapText="1"/>
    </xf>
    <xf numFmtId="0" fontId="18" fillId="0" borderId="0" xfId="0" applyFont="1" applyFill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/>
    </xf>
    <xf numFmtId="0" fontId="16" fillId="7" borderId="1" xfId="0" applyFont="1" applyFill="1" applyBorder="1" applyAlignment="1" applyProtection="1">
      <alignment horizontal="center"/>
    </xf>
    <xf numFmtId="0" fontId="0" fillId="4" borderId="0" xfId="0" applyFill="1" applyAlignment="1" applyProtection="1">
      <alignment horizontal="center" vertical="center"/>
    </xf>
    <xf numFmtId="0" fontId="0" fillId="4" borderId="0" xfId="0" applyFill="1" applyProtection="1"/>
    <xf numFmtId="0" fontId="2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vertical="center" wrapText="1"/>
    </xf>
    <xf numFmtId="10" fontId="8" fillId="0" borderId="1" xfId="2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10" fontId="7" fillId="0" borderId="5" xfId="2" applyNumberFormat="1" applyFont="1" applyBorder="1" applyAlignment="1" applyProtection="1">
      <alignment horizontal="center" vertical="center" wrapText="1"/>
    </xf>
    <xf numFmtId="0" fontId="0" fillId="4" borderId="7" xfId="0" applyFill="1" applyBorder="1" applyAlignment="1" applyProtection="1">
      <alignment horizontal="center" vertical="center"/>
    </xf>
    <xf numFmtId="10" fontId="7" fillId="0" borderId="5" xfId="2" applyNumberFormat="1" applyFont="1" applyBorder="1" applyAlignment="1" applyProtection="1">
      <alignment vertical="center" wrapText="1"/>
    </xf>
    <xf numFmtId="10" fontId="0" fillId="0" borderId="1" xfId="2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 wrapText="1"/>
    </xf>
    <xf numFmtId="43" fontId="2" fillId="3" borderId="1" xfId="1" applyFont="1" applyFill="1" applyBorder="1" applyAlignment="1" applyProtection="1">
      <alignment horizontal="center" vertical="center" wrapText="1"/>
    </xf>
    <xf numFmtId="9" fontId="5" fillId="3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/>
    </xf>
    <xf numFmtId="43" fontId="3" fillId="3" borderId="1" xfId="1" applyFont="1" applyFill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left" vertical="center" wrapText="1" indent="4"/>
    </xf>
    <xf numFmtId="9" fontId="2" fillId="3" borderId="1" xfId="2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165" fontId="3" fillId="0" borderId="1" xfId="1" applyNumberFormat="1" applyFont="1" applyBorder="1" applyAlignment="1" applyProtection="1">
      <alignment horizontal="center" vertical="center" wrapText="1"/>
    </xf>
    <xf numFmtId="43" fontId="3" fillId="0" borderId="1" xfId="1" applyFont="1" applyBorder="1" applyAlignment="1" applyProtection="1">
      <alignment horizontal="center" vertical="center" wrapText="1"/>
      <protection locked="0"/>
    </xf>
    <xf numFmtId="43" fontId="3" fillId="0" borderId="1" xfId="1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left" vertical="center" wrapText="1" indent="4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15" fillId="3" borderId="1" xfId="0" applyFont="1" applyFill="1" applyBorder="1" applyAlignment="1" applyProtection="1">
      <alignment horizontal="center"/>
    </xf>
    <xf numFmtId="0" fontId="15" fillId="3" borderId="1" xfId="0" applyFont="1" applyFill="1" applyBorder="1" applyAlignment="1" applyProtection="1">
      <alignment horizontal="center" wrapText="1"/>
    </xf>
    <xf numFmtId="0" fontId="16" fillId="3" borderId="1" xfId="0" applyFont="1" applyFill="1" applyBorder="1" applyAlignment="1" applyProtection="1">
      <alignment horizontal="center" wrapText="1"/>
    </xf>
    <xf numFmtId="0" fontId="13" fillId="3" borderId="0" xfId="0" applyFont="1" applyFill="1" applyAlignment="1" applyProtection="1">
      <alignment horizontal="center" vertical="center" wrapText="1"/>
    </xf>
    <xf numFmtId="0" fontId="11" fillId="3" borderId="13" xfId="0" applyFont="1" applyFill="1" applyBorder="1" applyAlignment="1" applyProtection="1">
      <alignment horizontal="center" vertical="center"/>
    </xf>
    <xf numFmtId="0" fontId="11" fillId="3" borderId="8" xfId="0" applyFont="1" applyFill="1" applyBorder="1" applyAlignment="1" applyProtection="1">
      <alignment horizontal="center" vertical="center"/>
    </xf>
    <xf numFmtId="0" fontId="11" fillId="3" borderId="10" xfId="0" applyFont="1" applyFill="1" applyBorder="1" applyAlignment="1" applyProtection="1">
      <alignment horizontal="center" vertical="center" wrapText="1"/>
    </xf>
    <xf numFmtId="0" fontId="16" fillId="3" borderId="5" xfId="0" applyFont="1" applyFill="1" applyBorder="1" applyAlignment="1" applyProtection="1">
      <alignment horizontal="center" vertical="center" wrapText="1"/>
    </xf>
    <xf numFmtId="0" fontId="15" fillId="3" borderId="5" xfId="0" applyFont="1" applyFill="1" applyBorder="1" applyAlignment="1" applyProtection="1">
      <alignment horizontal="center" vertical="center" wrapText="1"/>
    </xf>
    <xf numFmtId="0" fontId="28" fillId="3" borderId="1" xfId="0" applyFont="1" applyFill="1" applyBorder="1" applyAlignment="1" applyProtection="1">
      <alignment horizontal="center" vertical="center" wrapText="1"/>
    </xf>
    <xf numFmtId="0" fontId="22" fillId="3" borderId="1" xfId="0" applyFont="1" applyFill="1" applyBorder="1" applyAlignment="1" applyProtection="1">
      <alignment horizontal="center" vertical="center" wrapText="1"/>
    </xf>
    <xf numFmtId="0" fontId="23" fillId="3" borderId="1" xfId="0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horizontal="center" wrapText="1"/>
    </xf>
    <xf numFmtId="0" fontId="16" fillId="3" borderId="16" xfId="0" applyNumberFormat="1" applyFont="1" applyFill="1" applyBorder="1" applyAlignment="1" applyProtection="1">
      <alignment horizontal="center" vertical="center"/>
    </xf>
    <xf numFmtId="0" fontId="16" fillId="3" borderId="17" xfId="0" applyNumberFormat="1" applyFont="1" applyFill="1" applyBorder="1" applyAlignment="1" applyProtection="1">
      <alignment horizontal="center" vertical="center"/>
    </xf>
    <xf numFmtId="0" fontId="16" fillId="3" borderId="18" xfId="0" applyNumberFormat="1" applyFont="1" applyFill="1" applyBorder="1" applyAlignment="1" applyProtection="1">
      <alignment horizontal="center" vertical="center"/>
    </xf>
    <xf numFmtId="0" fontId="16" fillId="0" borderId="2" xfId="0" applyNumberFormat="1" applyFont="1" applyBorder="1" applyAlignment="1" applyProtection="1">
      <alignment horizontal="center" vertical="center"/>
      <protection locked="0"/>
    </xf>
    <xf numFmtId="0" fontId="16" fillId="0" borderId="4" xfId="0" applyNumberFormat="1" applyFont="1" applyBorder="1" applyAlignment="1" applyProtection="1">
      <alignment horizontal="center" vertical="center"/>
      <protection locked="0"/>
    </xf>
    <xf numFmtId="0" fontId="16" fillId="0" borderId="3" xfId="0" applyNumberFormat="1" applyFont="1" applyBorder="1" applyAlignment="1" applyProtection="1">
      <alignment horizontal="center" vertical="center"/>
      <protection locked="0"/>
    </xf>
    <xf numFmtId="43" fontId="16" fillId="3" borderId="22" xfId="1" applyFont="1" applyFill="1" applyBorder="1" applyAlignment="1" applyProtection="1">
      <alignment horizontal="center" vertical="center"/>
    </xf>
    <xf numFmtId="43" fontId="16" fillId="3" borderId="21" xfId="1" applyFont="1" applyFill="1" applyBorder="1" applyAlignment="1" applyProtection="1">
      <alignment horizontal="center" vertical="center"/>
    </xf>
    <xf numFmtId="43" fontId="16" fillId="3" borderId="23" xfId="1" applyFont="1" applyFill="1" applyBorder="1" applyAlignment="1" applyProtection="1">
      <alignment horizontal="center" vertical="center"/>
    </xf>
    <xf numFmtId="0" fontId="17" fillId="3" borderId="1" xfId="0" applyFont="1" applyFill="1" applyBorder="1" applyAlignment="1" applyProtection="1">
      <alignment horizontal="center" vertical="center"/>
    </xf>
    <xf numFmtId="0" fontId="21" fillId="3" borderId="2" xfId="0" applyFont="1" applyFill="1" applyBorder="1" applyAlignment="1" applyProtection="1">
      <alignment horizontal="center" vertical="center"/>
    </xf>
    <xf numFmtId="0" fontId="21" fillId="3" borderId="4" xfId="0" applyFont="1" applyFill="1" applyBorder="1" applyAlignment="1" applyProtection="1">
      <alignment horizontal="center" vertical="center"/>
    </xf>
    <xf numFmtId="0" fontId="21" fillId="3" borderId="3" xfId="0" applyFont="1" applyFill="1" applyBorder="1" applyAlignment="1" applyProtection="1">
      <alignment horizontal="center" vertical="center"/>
    </xf>
    <xf numFmtId="0" fontId="16" fillId="5" borderId="2" xfId="0" applyFont="1" applyFill="1" applyBorder="1" applyAlignment="1" applyProtection="1">
      <alignment horizontal="center" wrapText="1"/>
    </xf>
    <xf numFmtId="0" fontId="16" fillId="5" borderId="4" xfId="0" applyFont="1" applyFill="1" applyBorder="1" applyAlignment="1" applyProtection="1">
      <alignment horizontal="center" wrapText="1"/>
    </xf>
    <xf numFmtId="0" fontId="16" fillId="5" borderId="20" xfId="0" applyFont="1" applyFill="1" applyBorder="1" applyAlignment="1" applyProtection="1">
      <alignment horizontal="center" wrapText="1"/>
    </xf>
    <xf numFmtId="0" fontId="15" fillId="5" borderId="2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center" vertical="center"/>
    </xf>
    <xf numFmtId="0" fontId="16" fillId="3" borderId="2" xfId="0" applyFont="1" applyFill="1" applyBorder="1" applyAlignment="1" applyProtection="1">
      <alignment horizontal="center"/>
    </xf>
    <xf numFmtId="166" fontId="12" fillId="0" borderId="14" xfId="0" applyNumberFormat="1" applyFont="1" applyBorder="1" applyAlignment="1" applyProtection="1">
      <alignment horizontal="center" vertical="center"/>
      <protection locked="0"/>
    </xf>
    <xf numFmtId="166" fontId="12" fillId="0" borderId="15" xfId="0" applyNumberFormat="1" applyFont="1" applyBorder="1" applyAlignment="1" applyProtection="1">
      <alignment horizontal="center" vertical="center"/>
      <protection locked="0"/>
    </xf>
    <xf numFmtId="166" fontId="12" fillId="0" borderId="9" xfId="0" applyNumberFormat="1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0" fontId="11" fillId="0" borderId="15" xfId="0" applyFont="1" applyFill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 applyProtection="1">
      <alignment horizontal="center" vertical="center"/>
      <protection locked="0"/>
    </xf>
    <xf numFmtId="0" fontId="11" fillId="5" borderId="5" xfId="0" applyFont="1" applyFill="1" applyBorder="1" applyAlignment="1" applyProtection="1">
      <alignment horizontal="center" vertical="center" wrapText="1"/>
    </xf>
    <xf numFmtId="0" fontId="11" fillId="5" borderId="6" xfId="0" applyFont="1" applyFill="1" applyBorder="1" applyAlignment="1" applyProtection="1">
      <alignment horizontal="center" vertical="center" wrapText="1"/>
    </xf>
    <xf numFmtId="0" fontId="14" fillId="3" borderId="2" xfId="0" applyFont="1" applyFill="1" applyBorder="1" applyAlignment="1" applyProtection="1">
      <alignment horizontal="center" vertical="center"/>
    </xf>
    <xf numFmtId="0" fontId="14" fillId="3" borderId="3" xfId="0" applyFont="1" applyFill="1" applyBorder="1" applyAlignment="1" applyProtection="1">
      <alignment horizontal="center" vertical="center"/>
    </xf>
    <xf numFmtId="0" fontId="14" fillId="3" borderId="22" xfId="0" applyFont="1" applyFill="1" applyBorder="1" applyAlignment="1" applyProtection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 wrapText="1"/>
    </xf>
    <xf numFmtId="0" fontId="14" fillId="3" borderId="12" xfId="0" applyFont="1" applyFill="1" applyBorder="1" applyAlignment="1" applyProtection="1">
      <alignment horizontal="center" vertical="center" wrapText="1"/>
    </xf>
    <xf numFmtId="0" fontId="14" fillId="3" borderId="20" xfId="0" applyFont="1" applyFill="1" applyBorder="1" applyAlignment="1" applyProtection="1">
      <alignment horizontal="center" vertical="center" wrapText="1"/>
    </xf>
    <xf numFmtId="0" fontId="16" fillId="3" borderId="22" xfId="0" applyFont="1" applyFill="1" applyBorder="1" applyAlignment="1" applyProtection="1">
      <alignment horizontal="center" vertical="center"/>
    </xf>
    <xf numFmtId="0" fontId="16" fillId="3" borderId="21" xfId="0" applyFont="1" applyFill="1" applyBorder="1" applyAlignment="1" applyProtection="1">
      <alignment horizontal="center" vertical="center"/>
    </xf>
    <xf numFmtId="0" fontId="16" fillId="3" borderId="23" xfId="0" applyFont="1" applyFill="1" applyBorder="1" applyAlignment="1" applyProtection="1">
      <alignment horizontal="center" vertical="center"/>
    </xf>
    <xf numFmtId="0" fontId="16" fillId="0" borderId="22" xfId="0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43" fontId="16" fillId="3" borderId="19" xfId="1" applyFont="1" applyFill="1" applyBorder="1" applyAlignment="1" applyProtection="1">
      <alignment horizontal="center" vertical="center"/>
    </xf>
    <xf numFmtId="43" fontId="16" fillId="3" borderId="4" xfId="1" applyFont="1" applyFill="1" applyBorder="1" applyAlignment="1" applyProtection="1">
      <alignment horizontal="center" vertical="center"/>
    </xf>
    <xf numFmtId="43" fontId="16" fillId="3" borderId="3" xfId="1" applyFont="1" applyFill="1" applyBorder="1" applyAlignment="1" applyProtection="1">
      <alignment horizontal="center" vertical="center"/>
    </xf>
    <xf numFmtId="43" fontId="16" fillId="3" borderId="2" xfId="1" applyFont="1" applyFill="1" applyBorder="1" applyAlignment="1" applyProtection="1">
      <alignment horizontal="center" vertical="center"/>
    </xf>
    <xf numFmtId="0" fontId="16" fillId="3" borderId="2" xfId="0" applyFont="1" applyFill="1" applyBorder="1" applyAlignment="1" applyProtection="1">
      <alignment horizontal="center" vertical="center"/>
    </xf>
    <xf numFmtId="0" fontId="16" fillId="3" borderId="3" xfId="0" applyFont="1" applyFill="1" applyBorder="1" applyAlignment="1" applyProtection="1">
      <alignment horizontal="center" vertical="center"/>
    </xf>
    <xf numFmtId="0" fontId="14" fillId="3" borderId="2" xfId="0" applyFont="1" applyFill="1" applyBorder="1" applyAlignment="1" applyProtection="1">
      <alignment horizontal="center" vertical="center" wrapText="1"/>
    </xf>
    <xf numFmtId="0" fontId="14" fillId="3" borderId="3" xfId="0" applyFont="1" applyFill="1" applyBorder="1" applyAlignment="1" applyProtection="1">
      <alignment horizontal="center" vertical="center" wrapText="1"/>
    </xf>
    <xf numFmtId="0" fontId="15" fillId="0" borderId="24" xfId="0" applyFont="1" applyFill="1" applyBorder="1" applyAlignment="1" applyProtection="1">
      <alignment horizontal="left" vertical="center"/>
      <protection locked="0"/>
    </xf>
    <xf numFmtId="0" fontId="15" fillId="0" borderId="25" xfId="0" applyFont="1" applyFill="1" applyBorder="1" applyAlignment="1" applyProtection="1">
      <alignment horizontal="left" vertical="center"/>
      <protection locked="0"/>
    </xf>
    <xf numFmtId="0" fontId="15" fillId="0" borderId="26" xfId="0" applyFont="1" applyFill="1" applyBorder="1" applyAlignment="1" applyProtection="1">
      <alignment horizontal="left" vertical="center"/>
      <protection locked="0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center" vertical="center"/>
    </xf>
    <xf numFmtId="10" fontId="3" fillId="3" borderId="5" xfId="2" applyNumberFormat="1" applyFont="1" applyFill="1" applyBorder="1" applyAlignment="1" applyProtection="1">
      <alignment horizontal="center" vertical="center" wrapText="1"/>
    </xf>
    <xf numFmtId="10" fontId="3" fillId="3" borderId="6" xfId="2" applyNumberFormat="1" applyFont="1" applyFill="1" applyBorder="1" applyAlignment="1" applyProtection="1">
      <alignment horizontal="center" vertical="center" wrapText="1"/>
    </xf>
    <xf numFmtId="10" fontId="3" fillId="3" borderId="1" xfId="2" applyNumberFormat="1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</xf>
    <xf numFmtId="0" fontId="10" fillId="5" borderId="1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</cellXfs>
  <cellStyles count="3">
    <cellStyle name="Migliaia" xfId="1" builtinId="3"/>
    <cellStyle name="Normale" xfId="0" builtinId="0"/>
    <cellStyle name="Percentuale" xfId="2" builtinId="5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8"/>
  <sheetViews>
    <sheetView tabSelected="1" zoomScale="140" zoomScaleNormal="14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8" sqref="C8:E8"/>
    </sheetView>
  </sheetViews>
  <sheetFormatPr defaultRowHeight="15" x14ac:dyDescent="0.25"/>
  <cols>
    <col min="1" max="1" width="22" style="4" customWidth="1"/>
    <col min="2" max="2" width="10.85546875" style="4" hidden="1" customWidth="1"/>
    <col min="3" max="3" width="12.85546875" style="4" customWidth="1"/>
    <col min="4" max="4" width="13" style="4" customWidth="1"/>
    <col min="5" max="5" width="10.140625" style="4" customWidth="1"/>
    <col min="6" max="6" width="10.140625" style="4" hidden="1" customWidth="1"/>
    <col min="7" max="7" width="13.140625" style="4" customWidth="1"/>
    <col min="8" max="8" width="13.5703125" style="4" customWidth="1"/>
    <col min="9" max="9" width="10.5703125" style="4" customWidth="1"/>
    <col min="10" max="10" width="10.42578125" style="4" hidden="1" customWidth="1"/>
    <col min="11" max="11" width="13.5703125" style="4" customWidth="1"/>
    <col min="12" max="12" width="13.7109375" style="4" customWidth="1"/>
    <col min="13" max="13" width="10.5703125" style="4" customWidth="1"/>
    <col min="14" max="14" width="13.7109375" style="4" hidden="1" customWidth="1"/>
    <col min="15" max="15" width="13.28515625" style="4" customWidth="1"/>
    <col min="16" max="16" width="14" style="4" customWidth="1"/>
    <col min="17" max="17" width="10.5703125" style="4" customWidth="1"/>
    <col min="18" max="18" width="12.140625" style="4" hidden="1" customWidth="1"/>
    <col min="19" max="19" width="13.7109375" style="4" customWidth="1"/>
    <col min="20" max="20" width="12.85546875" style="4" customWidth="1"/>
    <col min="21" max="21" width="10.5703125" style="4" customWidth="1"/>
    <col min="22" max="22" width="11.140625" style="4" hidden="1" customWidth="1"/>
    <col min="23" max="23" width="11" style="4" customWidth="1"/>
    <col min="24" max="24" width="12.85546875" style="4" customWidth="1"/>
    <col min="25" max="16384" width="9.140625" style="3"/>
  </cols>
  <sheetData>
    <row r="1" spans="1:24" s="2" customFormat="1" ht="18.75" customHeight="1" thickBot="1" x14ac:dyDescent="0.3">
      <c r="A1" s="128" t="s">
        <v>7</v>
      </c>
      <c r="B1" s="128" t="s">
        <v>2</v>
      </c>
      <c r="C1" s="162" t="s">
        <v>64</v>
      </c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4"/>
      <c r="W1" s="127" t="s">
        <v>4</v>
      </c>
      <c r="X1" s="139" t="s">
        <v>34</v>
      </c>
    </row>
    <row r="2" spans="1:24" ht="15.75" thickBot="1" x14ac:dyDescent="0.3">
      <c r="A2" s="128"/>
      <c r="B2" s="128"/>
      <c r="C2" s="136" t="s">
        <v>86</v>
      </c>
      <c r="D2" s="137"/>
      <c r="E2" s="137"/>
      <c r="F2" s="138"/>
      <c r="G2" s="136" t="s">
        <v>87</v>
      </c>
      <c r="H2" s="137"/>
      <c r="I2" s="137"/>
      <c r="J2" s="138"/>
      <c r="K2" s="136" t="s">
        <v>88</v>
      </c>
      <c r="L2" s="137"/>
      <c r="M2" s="137"/>
      <c r="N2" s="138"/>
      <c r="O2" s="136" t="s">
        <v>89</v>
      </c>
      <c r="P2" s="137"/>
      <c r="Q2" s="137"/>
      <c r="R2" s="138"/>
      <c r="S2" s="136" t="s">
        <v>90</v>
      </c>
      <c r="T2" s="137"/>
      <c r="U2" s="137"/>
      <c r="V2" s="138"/>
      <c r="W2" s="127"/>
      <c r="X2" s="140"/>
    </row>
    <row r="3" spans="1:24" ht="15.75" thickBot="1" x14ac:dyDescent="0.3">
      <c r="A3" s="32"/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5"/>
      <c r="X3" s="36"/>
    </row>
    <row r="4" spans="1:24" ht="15.75" thickBot="1" x14ac:dyDescent="0.3">
      <c r="A4" s="98" t="s">
        <v>41</v>
      </c>
      <c r="B4" s="33"/>
      <c r="C4" s="130" t="s">
        <v>40</v>
      </c>
      <c r="D4" s="131"/>
      <c r="E4" s="132"/>
      <c r="F4" s="29"/>
      <c r="G4" s="130" t="s">
        <v>40</v>
      </c>
      <c r="H4" s="131"/>
      <c r="I4" s="132"/>
      <c r="J4" s="29"/>
      <c r="K4" s="131" t="s">
        <v>40</v>
      </c>
      <c r="L4" s="131"/>
      <c r="M4" s="132"/>
      <c r="N4" s="29"/>
      <c r="O4" s="131" t="s">
        <v>40</v>
      </c>
      <c r="P4" s="131"/>
      <c r="Q4" s="132"/>
      <c r="R4" s="29"/>
      <c r="S4" s="131" t="s">
        <v>40</v>
      </c>
      <c r="T4" s="131"/>
      <c r="U4" s="132"/>
      <c r="V4" s="29"/>
      <c r="W4" s="129"/>
      <c r="X4" s="36"/>
    </row>
    <row r="5" spans="1:24" ht="20.25" customHeight="1" thickBot="1" x14ac:dyDescent="0.3">
      <c r="A5" s="98" t="s">
        <v>42</v>
      </c>
      <c r="B5" s="33"/>
      <c r="C5" s="130" t="s">
        <v>40</v>
      </c>
      <c r="D5" s="131"/>
      <c r="E5" s="132"/>
      <c r="F5" s="6"/>
      <c r="G5" s="130" t="s">
        <v>40</v>
      </c>
      <c r="H5" s="131"/>
      <c r="I5" s="132"/>
      <c r="J5" s="6"/>
      <c r="K5" s="131" t="s">
        <v>40</v>
      </c>
      <c r="L5" s="131"/>
      <c r="M5" s="132"/>
      <c r="N5" s="6"/>
      <c r="O5" s="131" t="s">
        <v>40</v>
      </c>
      <c r="P5" s="131"/>
      <c r="Q5" s="132"/>
      <c r="R5" s="6"/>
      <c r="S5" s="131" t="s">
        <v>40</v>
      </c>
      <c r="T5" s="131"/>
      <c r="U5" s="132"/>
      <c r="V5" s="6"/>
      <c r="W5" s="129"/>
      <c r="X5" s="36"/>
    </row>
    <row r="6" spans="1:24" x14ac:dyDescent="0.25">
      <c r="A6" s="60" t="s">
        <v>1</v>
      </c>
      <c r="B6" s="33"/>
      <c r="C6" s="111" t="e">
        <f>INT((C5-C4+1)/7)</f>
        <v>#VALUE!</v>
      </c>
      <c r="D6" s="112"/>
      <c r="E6" s="113"/>
      <c r="F6" s="38"/>
      <c r="G6" s="111" t="e">
        <f>INT((G5-G4+1)/7)</f>
        <v>#VALUE!</v>
      </c>
      <c r="H6" s="112"/>
      <c r="I6" s="113"/>
      <c r="J6" s="38"/>
      <c r="K6" s="111" t="e">
        <f>INT((K5-K4+1)/7)</f>
        <v>#VALUE!</v>
      </c>
      <c r="L6" s="112"/>
      <c r="M6" s="113"/>
      <c r="N6" s="38"/>
      <c r="O6" s="111" t="e">
        <f>INT((O5-O4+1)/7)</f>
        <v>#VALUE!</v>
      </c>
      <c r="P6" s="112"/>
      <c r="Q6" s="113"/>
      <c r="R6" s="38"/>
      <c r="S6" s="111" t="e">
        <f>INT((S5-S4+1)/7)</f>
        <v>#VALUE!</v>
      </c>
      <c r="T6" s="112"/>
      <c r="U6" s="113"/>
      <c r="V6" s="38"/>
      <c r="W6" s="39"/>
      <c r="X6" s="36"/>
    </row>
    <row r="7" spans="1:24" ht="44.25" customHeight="1" x14ac:dyDescent="0.25">
      <c r="A7" s="99" t="s">
        <v>58</v>
      </c>
      <c r="B7" s="33"/>
      <c r="C7" s="114"/>
      <c r="D7" s="115"/>
      <c r="E7" s="116"/>
      <c r="F7" s="26"/>
      <c r="G7" s="114"/>
      <c r="H7" s="115"/>
      <c r="I7" s="116"/>
      <c r="J7" s="26"/>
      <c r="K7" s="114"/>
      <c r="L7" s="115"/>
      <c r="M7" s="116"/>
      <c r="N7" s="26"/>
      <c r="O7" s="114"/>
      <c r="P7" s="115"/>
      <c r="Q7" s="116"/>
      <c r="R7" s="26"/>
      <c r="S7" s="114"/>
      <c r="T7" s="115"/>
      <c r="U7" s="116"/>
      <c r="V7" s="26"/>
      <c r="W7" s="39"/>
      <c r="X7" s="36"/>
    </row>
    <row r="8" spans="1:24" ht="30" x14ac:dyDescent="0.25">
      <c r="A8" s="100" t="s">
        <v>65</v>
      </c>
      <c r="B8" s="33" t="s">
        <v>3</v>
      </c>
      <c r="C8" s="117" t="e">
        <f>C6-C7</f>
        <v>#VALUE!</v>
      </c>
      <c r="D8" s="118"/>
      <c r="E8" s="119"/>
      <c r="F8" s="27"/>
      <c r="G8" s="117" t="e">
        <f>G6-G7</f>
        <v>#VALUE!</v>
      </c>
      <c r="H8" s="118"/>
      <c r="I8" s="119"/>
      <c r="J8" s="27"/>
      <c r="K8" s="117" t="e">
        <f>K6-K7</f>
        <v>#VALUE!</v>
      </c>
      <c r="L8" s="118"/>
      <c r="M8" s="119"/>
      <c r="N8" s="27"/>
      <c r="O8" s="117" t="e">
        <f>O6-O7</f>
        <v>#VALUE!</v>
      </c>
      <c r="P8" s="118"/>
      <c r="Q8" s="119"/>
      <c r="R8" s="27"/>
      <c r="S8" s="117" t="e">
        <f>S6-S7</f>
        <v>#VALUE!</v>
      </c>
      <c r="T8" s="118"/>
      <c r="U8" s="119"/>
      <c r="V8" s="27"/>
      <c r="W8" s="39"/>
      <c r="X8" s="36"/>
    </row>
    <row r="9" spans="1:24" s="7" customFormat="1" ht="23.45" customHeight="1" x14ac:dyDescent="0.25">
      <c r="A9" s="101" t="s">
        <v>66</v>
      </c>
      <c r="B9" s="40"/>
      <c r="C9" s="120" t="e">
        <f>IF(C8&gt;=30,"ok","Attenzione: n° settimane insufficienti")</f>
        <v>#VALUE!</v>
      </c>
      <c r="D9" s="120"/>
      <c r="E9" s="120"/>
      <c r="F9" s="28"/>
      <c r="G9" s="120" t="e">
        <f>IF(G8&gt;=30,"ok","Attenzione: n° settimane insufficienti")</f>
        <v>#VALUE!</v>
      </c>
      <c r="H9" s="120"/>
      <c r="I9" s="120"/>
      <c r="J9" s="28"/>
      <c r="K9" s="120" t="e">
        <f>IF(K8&gt;=30,"ok","Attenzione: n° settimane insufficienti")</f>
        <v>#VALUE!</v>
      </c>
      <c r="L9" s="120"/>
      <c r="M9" s="120"/>
      <c r="N9" s="28"/>
      <c r="O9" s="120" t="e">
        <f>IF(O8&gt;=30,"ok","Attenzione: n° settimane insufficienti")</f>
        <v>#VALUE!</v>
      </c>
      <c r="P9" s="120"/>
      <c r="Q9" s="120"/>
      <c r="R9" s="28"/>
      <c r="S9" s="120" t="e">
        <f>IF(S8&gt;=30,"ok","Attenzione: n° settimane insufficienti")</f>
        <v>#VALUE!</v>
      </c>
      <c r="T9" s="120"/>
      <c r="U9" s="120"/>
      <c r="V9" s="28"/>
      <c r="W9" s="41"/>
      <c r="X9" s="42"/>
    </row>
    <row r="10" spans="1:24" ht="45.75" thickBot="1" x14ac:dyDescent="0.3">
      <c r="A10" s="100" t="s">
        <v>67</v>
      </c>
      <c r="B10" s="33"/>
      <c r="C10" s="43" t="s">
        <v>61</v>
      </c>
      <c r="D10" s="43" t="s">
        <v>62</v>
      </c>
      <c r="E10" s="44" t="s">
        <v>56</v>
      </c>
      <c r="F10" s="44"/>
      <c r="G10" s="43" t="s">
        <v>61</v>
      </c>
      <c r="H10" s="43" t="s">
        <v>62</v>
      </c>
      <c r="I10" s="44" t="s">
        <v>56</v>
      </c>
      <c r="J10" s="44"/>
      <c r="K10" s="43" t="s">
        <v>61</v>
      </c>
      <c r="L10" s="43" t="s">
        <v>62</v>
      </c>
      <c r="M10" s="44" t="s">
        <v>56</v>
      </c>
      <c r="N10" s="44"/>
      <c r="O10" s="43" t="s">
        <v>61</v>
      </c>
      <c r="P10" s="43" t="s">
        <v>62</v>
      </c>
      <c r="Q10" s="44" t="s">
        <v>56</v>
      </c>
      <c r="R10" s="44"/>
      <c r="S10" s="43" t="s">
        <v>61</v>
      </c>
      <c r="T10" s="43" t="s">
        <v>62</v>
      </c>
      <c r="U10" s="44" t="s">
        <v>56</v>
      </c>
      <c r="V10" s="44"/>
      <c r="W10" s="45"/>
      <c r="X10" s="36"/>
    </row>
    <row r="11" spans="1:24" ht="15.75" thickBot="1" x14ac:dyDescent="0.3">
      <c r="A11" s="102" t="s">
        <v>43</v>
      </c>
      <c r="B11" s="33"/>
      <c r="C11" s="8"/>
      <c r="D11" s="8"/>
      <c r="E11" s="46" t="str">
        <f t="shared" ref="E11:E17" si="0">IF(AND(C11&lt;&gt;"",D11&lt;&gt;""),D11-C11,"")</f>
        <v/>
      </c>
      <c r="F11" s="25">
        <f>IF(E11&lt;&gt;"",1,0)</f>
        <v>0</v>
      </c>
      <c r="G11" s="8"/>
      <c r="H11" s="8"/>
      <c r="I11" s="46" t="str">
        <f t="shared" ref="I11" si="1">IF(AND(G11&lt;&gt;"",H11&lt;&gt;""),H11-G11,"")</f>
        <v/>
      </c>
      <c r="J11" s="25">
        <f>IF(I11&lt;&gt;"",1,0)</f>
        <v>0</v>
      </c>
      <c r="K11" s="8"/>
      <c r="L11" s="8"/>
      <c r="M11" s="46" t="str">
        <f t="shared" ref="M11" si="2">IF(AND(K11&lt;&gt;"",L11&lt;&gt;""),L11-K11,"")</f>
        <v/>
      </c>
      <c r="N11" s="25">
        <f>IF(M11&lt;&gt;"",1,0)</f>
        <v>0</v>
      </c>
      <c r="O11" s="8"/>
      <c r="P11" s="8"/>
      <c r="Q11" s="46" t="str">
        <f t="shared" ref="Q11" si="3">IF(AND(O11&lt;&gt;"",P11&lt;&gt;""),P11-O11,"")</f>
        <v/>
      </c>
      <c r="R11" s="25">
        <f>IF(Q11&lt;&gt;"",1,0)</f>
        <v>0</v>
      </c>
      <c r="S11" s="8"/>
      <c r="T11" s="8"/>
      <c r="U11" s="46" t="str">
        <f t="shared" ref="U11" si="4">IF(AND(S11&lt;&gt;"",T11&lt;&gt;""),T11-S11,"")</f>
        <v/>
      </c>
      <c r="V11" s="25">
        <f>IF(U11&lt;&gt;"",1,0)</f>
        <v>0</v>
      </c>
      <c r="W11" s="45"/>
      <c r="X11" s="36"/>
    </row>
    <row r="12" spans="1:24" ht="14.45" customHeight="1" thickBot="1" x14ac:dyDescent="0.3">
      <c r="A12" s="102" t="s">
        <v>44</v>
      </c>
      <c r="B12" s="33"/>
      <c r="C12" s="8"/>
      <c r="D12" s="8"/>
      <c r="E12" s="47" t="str">
        <f>IF(AND(C12&lt;&gt;"",D12&lt;&gt;""),D12-C12,"")</f>
        <v/>
      </c>
      <c r="F12" s="25">
        <f t="shared" ref="F12:F17" si="5">IF(E12&lt;&gt;"",1,0)</f>
        <v>0</v>
      </c>
      <c r="G12" s="8"/>
      <c r="H12" s="8"/>
      <c r="I12" s="47" t="str">
        <f>IF(AND(G12&lt;&gt;"",H12&lt;&gt;""),H12-G12,"")</f>
        <v/>
      </c>
      <c r="J12" s="25">
        <f t="shared" ref="J12:J17" si="6">IF(I12&lt;&gt;"",1,0)</f>
        <v>0</v>
      </c>
      <c r="K12" s="8"/>
      <c r="L12" s="8"/>
      <c r="M12" s="47" t="str">
        <f>IF(AND(K12&lt;&gt;"",L12&lt;&gt;""),L12-K12,"")</f>
        <v/>
      </c>
      <c r="N12" s="25">
        <f t="shared" ref="N12:N17" si="7">IF(M12&lt;&gt;"",1,0)</f>
        <v>0</v>
      </c>
      <c r="O12" s="8"/>
      <c r="P12" s="8"/>
      <c r="Q12" s="47" t="str">
        <f>IF(AND(O12&lt;&gt;"",P12&lt;&gt;""),P12-O12,"")</f>
        <v/>
      </c>
      <c r="R12" s="25">
        <f t="shared" ref="R12:R17" si="8">IF(Q12&lt;&gt;"",1,0)</f>
        <v>0</v>
      </c>
      <c r="S12" s="8"/>
      <c r="T12" s="8"/>
      <c r="U12" s="47" t="str">
        <f>IF(AND(S12&lt;&gt;"",T12&lt;&gt;""),T12-S12,"")</f>
        <v/>
      </c>
      <c r="V12" s="25">
        <f t="shared" ref="V12:V17" si="9">IF(U12&lt;&gt;"",1,0)</f>
        <v>0</v>
      </c>
      <c r="W12" s="45"/>
      <c r="X12" s="36"/>
    </row>
    <row r="13" spans="1:24" ht="15.75" thickBot="1" x14ac:dyDescent="0.3">
      <c r="A13" s="102" t="s">
        <v>45</v>
      </c>
      <c r="B13" s="33"/>
      <c r="C13" s="8"/>
      <c r="D13" s="8"/>
      <c r="E13" s="46" t="str">
        <f t="shared" si="0"/>
        <v/>
      </c>
      <c r="F13" s="25">
        <f t="shared" si="5"/>
        <v>0</v>
      </c>
      <c r="G13" s="8"/>
      <c r="H13" s="8"/>
      <c r="I13" s="46" t="str">
        <f t="shared" ref="I13:I17" si="10">IF(AND(G13&lt;&gt;"",H13&lt;&gt;""),H13-G13,"")</f>
        <v/>
      </c>
      <c r="J13" s="25">
        <f t="shared" si="6"/>
        <v>0</v>
      </c>
      <c r="K13" s="8"/>
      <c r="L13" s="8"/>
      <c r="M13" s="46" t="str">
        <f t="shared" ref="M13:M17" si="11">IF(AND(K13&lt;&gt;"",L13&lt;&gt;""),L13-K13,"")</f>
        <v/>
      </c>
      <c r="N13" s="25">
        <f t="shared" si="7"/>
        <v>0</v>
      </c>
      <c r="O13" s="8"/>
      <c r="P13" s="8"/>
      <c r="Q13" s="46" t="str">
        <f t="shared" ref="Q13:Q17" si="12">IF(AND(O13&lt;&gt;"",P13&lt;&gt;""),P13-O13,"")</f>
        <v/>
      </c>
      <c r="R13" s="25">
        <f t="shared" si="8"/>
        <v>0</v>
      </c>
      <c r="S13" s="8"/>
      <c r="T13" s="8"/>
      <c r="U13" s="46" t="str">
        <f t="shared" ref="U13:U17" si="13">IF(AND(S13&lt;&gt;"",T13&lt;&gt;""),T13-S13,"")</f>
        <v/>
      </c>
      <c r="V13" s="25">
        <f t="shared" si="9"/>
        <v>0</v>
      </c>
      <c r="W13" s="45"/>
      <c r="X13" s="36"/>
    </row>
    <row r="14" spans="1:24" ht="15.75" thickBot="1" x14ac:dyDescent="0.3">
      <c r="A14" s="102" t="s">
        <v>46</v>
      </c>
      <c r="B14" s="33"/>
      <c r="C14" s="8"/>
      <c r="D14" s="8"/>
      <c r="E14" s="46" t="str">
        <f t="shared" si="0"/>
        <v/>
      </c>
      <c r="F14" s="25">
        <f t="shared" si="5"/>
        <v>0</v>
      </c>
      <c r="G14" s="8"/>
      <c r="H14" s="8"/>
      <c r="I14" s="46" t="str">
        <f t="shared" si="10"/>
        <v/>
      </c>
      <c r="J14" s="25">
        <f t="shared" si="6"/>
        <v>0</v>
      </c>
      <c r="K14" s="8"/>
      <c r="L14" s="8"/>
      <c r="M14" s="46" t="str">
        <f t="shared" si="11"/>
        <v/>
      </c>
      <c r="N14" s="25">
        <f t="shared" si="7"/>
        <v>0</v>
      </c>
      <c r="O14" s="8"/>
      <c r="P14" s="8"/>
      <c r="Q14" s="46" t="str">
        <f t="shared" si="12"/>
        <v/>
      </c>
      <c r="R14" s="25">
        <f t="shared" si="8"/>
        <v>0</v>
      </c>
      <c r="S14" s="8"/>
      <c r="T14" s="8"/>
      <c r="U14" s="46" t="str">
        <f t="shared" si="13"/>
        <v/>
      </c>
      <c r="V14" s="25">
        <f t="shared" si="9"/>
        <v>0</v>
      </c>
      <c r="W14" s="45"/>
      <c r="X14" s="36"/>
    </row>
    <row r="15" spans="1:24" ht="15.75" thickBot="1" x14ac:dyDescent="0.3">
      <c r="A15" s="102" t="s">
        <v>47</v>
      </c>
      <c r="B15" s="33"/>
      <c r="C15" s="8"/>
      <c r="D15" s="8"/>
      <c r="E15" s="46" t="str">
        <f t="shared" si="0"/>
        <v/>
      </c>
      <c r="F15" s="25">
        <f t="shared" si="5"/>
        <v>0</v>
      </c>
      <c r="G15" s="8"/>
      <c r="H15" s="8"/>
      <c r="I15" s="46" t="str">
        <f t="shared" si="10"/>
        <v/>
      </c>
      <c r="J15" s="25">
        <f t="shared" si="6"/>
        <v>0</v>
      </c>
      <c r="K15" s="8"/>
      <c r="L15" s="8"/>
      <c r="M15" s="46" t="str">
        <f t="shared" si="11"/>
        <v/>
      </c>
      <c r="N15" s="25">
        <f t="shared" si="7"/>
        <v>0</v>
      </c>
      <c r="O15" s="8"/>
      <c r="P15" s="8"/>
      <c r="Q15" s="46" t="str">
        <f t="shared" si="12"/>
        <v/>
      </c>
      <c r="R15" s="25">
        <f t="shared" si="8"/>
        <v>0</v>
      </c>
      <c r="S15" s="8"/>
      <c r="T15" s="8"/>
      <c r="U15" s="46" t="str">
        <f t="shared" si="13"/>
        <v/>
      </c>
      <c r="V15" s="25">
        <f t="shared" si="9"/>
        <v>0</v>
      </c>
      <c r="W15" s="45"/>
      <c r="X15" s="36"/>
    </row>
    <row r="16" spans="1:24" ht="15.75" thickBot="1" x14ac:dyDescent="0.3">
      <c r="A16" s="102" t="s">
        <v>48</v>
      </c>
      <c r="B16" s="33"/>
      <c r="C16" s="8"/>
      <c r="D16" s="8"/>
      <c r="E16" s="46" t="str">
        <f t="shared" si="0"/>
        <v/>
      </c>
      <c r="F16" s="25">
        <f t="shared" si="5"/>
        <v>0</v>
      </c>
      <c r="G16" s="8"/>
      <c r="H16" s="8"/>
      <c r="I16" s="46" t="str">
        <f t="shared" si="10"/>
        <v/>
      </c>
      <c r="J16" s="25">
        <f t="shared" si="6"/>
        <v>0</v>
      </c>
      <c r="K16" s="8"/>
      <c r="L16" s="8"/>
      <c r="M16" s="46" t="str">
        <f t="shared" si="11"/>
        <v/>
      </c>
      <c r="N16" s="25">
        <f t="shared" si="7"/>
        <v>0</v>
      </c>
      <c r="O16" s="8"/>
      <c r="P16" s="8"/>
      <c r="Q16" s="46" t="str">
        <f t="shared" si="12"/>
        <v/>
      </c>
      <c r="R16" s="25">
        <f t="shared" si="8"/>
        <v>0</v>
      </c>
      <c r="S16" s="8"/>
      <c r="T16" s="8"/>
      <c r="U16" s="46" t="str">
        <f t="shared" si="13"/>
        <v/>
      </c>
      <c r="V16" s="25">
        <f t="shared" si="9"/>
        <v>0</v>
      </c>
      <c r="W16" s="45"/>
      <c r="X16" s="36"/>
    </row>
    <row r="17" spans="1:24" ht="15.75" thickBot="1" x14ac:dyDescent="0.3">
      <c r="A17" s="103" t="s">
        <v>49</v>
      </c>
      <c r="B17" s="33"/>
      <c r="C17" s="8"/>
      <c r="D17" s="8"/>
      <c r="E17" s="46" t="str">
        <f t="shared" si="0"/>
        <v/>
      </c>
      <c r="F17" s="25">
        <f t="shared" si="5"/>
        <v>0</v>
      </c>
      <c r="G17" s="8"/>
      <c r="H17" s="8"/>
      <c r="I17" s="46" t="str">
        <f t="shared" si="10"/>
        <v/>
      </c>
      <c r="J17" s="25">
        <f t="shared" si="6"/>
        <v>0</v>
      </c>
      <c r="K17" s="8"/>
      <c r="L17" s="8"/>
      <c r="M17" s="46" t="str">
        <f t="shared" si="11"/>
        <v/>
      </c>
      <c r="N17" s="25">
        <f t="shared" si="7"/>
        <v>0</v>
      </c>
      <c r="O17" s="8"/>
      <c r="P17" s="8"/>
      <c r="Q17" s="46" t="str">
        <f t="shared" si="12"/>
        <v/>
      </c>
      <c r="R17" s="25">
        <f t="shared" si="8"/>
        <v>0</v>
      </c>
      <c r="S17" s="8"/>
      <c r="T17" s="8"/>
      <c r="U17" s="46" t="str">
        <f t="shared" si="13"/>
        <v/>
      </c>
      <c r="V17" s="25">
        <f t="shared" si="9"/>
        <v>0</v>
      </c>
      <c r="W17" s="45"/>
      <c r="X17" s="36"/>
    </row>
    <row r="18" spans="1:24" ht="29.25" customHeight="1" thickBot="1" x14ac:dyDescent="0.3">
      <c r="A18" s="104" t="s">
        <v>68</v>
      </c>
      <c r="B18" s="33"/>
      <c r="C18" s="48"/>
      <c r="D18" s="48"/>
      <c r="E18" s="30">
        <f>SUM(E11:E17)</f>
        <v>0</v>
      </c>
      <c r="F18" s="14">
        <f>SUM(F11:F17)</f>
        <v>0</v>
      </c>
      <c r="G18" s="48"/>
      <c r="H18" s="48"/>
      <c r="I18" s="30">
        <f>SUM(I11:I17)</f>
        <v>0</v>
      </c>
      <c r="J18" s="14">
        <f>SUM(J11:J17)</f>
        <v>0</v>
      </c>
      <c r="K18" s="48"/>
      <c r="L18" s="48"/>
      <c r="M18" s="30">
        <f>SUM(M11:M17)</f>
        <v>0</v>
      </c>
      <c r="N18" s="14">
        <f>SUM(N11:N17)</f>
        <v>0</v>
      </c>
      <c r="O18" s="48"/>
      <c r="P18" s="48"/>
      <c r="Q18" s="30">
        <f>SUM(Q11:Q17)</f>
        <v>0</v>
      </c>
      <c r="R18" s="14">
        <f>SUM(R11:R17)</f>
        <v>0</v>
      </c>
      <c r="S18" s="48"/>
      <c r="T18" s="48"/>
      <c r="U18" s="30">
        <f>SUM(U11:U17)</f>
        <v>0</v>
      </c>
      <c r="V18" s="14">
        <f>SUM(V11:V17)</f>
        <v>0</v>
      </c>
      <c r="W18" s="20">
        <f>SUM(E18+I18+M18+Q18+U18)</f>
        <v>0</v>
      </c>
      <c r="X18" s="36"/>
    </row>
    <row r="19" spans="1:24" ht="35.25" customHeight="1" x14ac:dyDescent="0.25">
      <c r="A19" s="101" t="s">
        <v>69</v>
      </c>
      <c r="B19" s="33"/>
      <c r="C19" s="121" t="str">
        <f>IF(F18&lt;2,"attenzione: n° giorni insufficienti","ok")</f>
        <v>attenzione: n° giorni insufficienti</v>
      </c>
      <c r="D19" s="122"/>
      <c r="E19" s="123"/>
      <c r="F19" s="49"/>
      <c r="G19" s="121" t="str">
        <f>IF(J18&lt;2,"attenzione: n° giorni insufficienti","ok")</f>
        <v>attenzione: n° giorni insufficienti</v>
      </c>
      <c r="H19" s="122"/>
      <c r="I19" s="123"/>
      <c r="J19" s="49"/>
      <c r="K19" s="121" t="str">
        <f>IF(N18&lt;2,"attenzione: n° giorni insufficienti","ok")</f>
        <v>attenzione: n° giorni insufficienti</v>
      </c>
      <c r="L19" s="122"/>
      <c r="M19" s="123"/>
      <c r="N19" s="49"/>
      <c r="O19" s="121" t="str">
        <f>IF(R18&lt;2,"attenzione: n° giorni insufficienti","ok")</f>
        <v>attenzione: n° giorni insufficienti</v>
      </c>
      <c r="P19" s="122"/>
      <c r="Q19" s="123"/>
      <c r="R19" s="49"/>
      <c r="S19" s="121" t="str">
        <f>IF(V18&lt;2,"attenzione: n° giorni insufficienti","ok")</f>
        <v>attenzione: n° giorni insufficienti</v>
      </c>
      <c r="T19" s="122"/>
      <c r="U19" s="123"/>
      <c r="V19" s="49"/>
      <c r="W19" s="50"/>
      <c r="X19" s="36"/>
    </row>
    <row r="20" spans="1:24" ht="32.25" customHeight="1" thickBot="1" x14ac:dyDescent="0.3">
      <c r="A20" s="101" t="s">
        <v>70</v>
      </c>
      <c r="B20" s="33"/>
      <c r="C20" s="121" t="str">
        <f>IF(SUM(E11:E17) &gt;= (8/24), "ok", "attenzione: n° ore insufficienti")</f>
        <v>attenzione: n° ore insufficienti</v>
      </c>
      <c r="D20" s="122"/>
      <c r="E20" s="123"/>
      <c r="F20" s="51"/>
      <c r="G20" s="121" t="str">
        <f>IF(SUM(I11:I17) &gt;= (8/24), "ok", "attenzione: n° ore insufficienti")</f>
        <v>attenzione: n° ore insufficienti</v>
      </c>
      <c r="H20" s="122"/>
      <c r="I20" s="123"/>
      <c r="J20" s="51"/>
      <c r="K20" s="121" t="str">
        <f>IF(SUM(M11:M17) &gt;= (8/24), "ok", "attenzione: n° ore insufficienti")</f>
        <v>attenzione: n° ore insufficienti</v>
      </c>
      <c r="L20" s="122"/>
      <c r="M20" s="123"/>
      <c r="N20" s="51"/>
      <c r="O20" s="121" t="str">
        <f>IF(SUM(Q11:Q17) &gt;= (8/24), "ok", "attenzione: n° ore insufficienti")</f>
        <v>attenzione: n° ore insufficienti</v>
      </c>
      <c r="P20" s="122"/>
      <c r="Q20" s="123"/>
      <c r="R20" s="51"/>
      <c r="S20" s="121" t="str">
        <f>IF(SUM(U11:U17) &gt;= (8/24), "ok", "attenzione: n° ore insufficienti")</f>
        <v>attenzione: n° ore insufficienti</v>
      </c>
      <c r="T20" s="122"/>
      <c r="U20" s="123"/>
      <c r="V20" s="51"/>
      <c r="W20" s="50"/>
      <c r="X20" s="36"/>
    </row>
    <row r="21" spans="1:24" ht="15.75" thickBot="1" x14ac:dyDescent="0.3">
      <c r="A21" s="103" t="s">
        <v>71</v>
      </c>
      <c r="B21" s="33"/>
      <c r="C21" s="133"/>
      <c r="D21" s="134"/>
      <c r="E21" s="135"/>
      <c r="F21" s="9"/>
      <c r="G21" s="133"/>
      <c r="H21" s="134"/>
      <c r="I21" s="135"/>
      <c r="J21" s="9"/>
      <c r="K21" s="133"/>
      <c r="L21" s="134"/>
      <c r="M21" s="135"/>
      <c r="N21" s="9"/>
      <c r="O21" s="133"/>
      <c r="P21" s="134"/>
      <c r="Q21" s="135"/>
      <c r="R21" s="9"/>
      <c r="S21" s="133"/>
      <c r="T21" s="134"/>
      <c r="U21" s="135"/>
      <c r="V21" s="9"/>
      <c r="W21" s="21">
        <f>SUM(C21:U21)</f>
        <v>0</v>
      </c>
      <c r="X21" s="36"/>
    </row>
    <row r="22" spans="1:24" ht="27.75" thickBot="1" x14ac:dyDescent="0.3">
      <c r="A22" s="104" t="s">
        <v>72</v>
      </c>
      <c r="B22" s="33"/>
      <c r="C22" s="133"/>
      <c r="D22" s="134"/>
      <c r="E22" s="135"/>
      <c r="F22" s="9"/>
      <c r="G22" s="133"/>
      <c r="H22" s="134"/>
      <c r="I22" s="135"/>
      <c r="J22" s="9"/>
      <c r="K22" s="133"/>
      <c r="L22" s="134"/>
      <c r="M22" s="135"/>
      <c r="N22" s="9"/>
      <c r="O22" s="133"/>
      <c r="P22" s="134"/>
      <c r="Q22" s="135"/>
      <c r="R22" s="9"/>
      <c r="S22" s="133"/>
      <c r="T22" s="134"/>
      <c r="U22" s="135"/>
      <c r="V22" s="9"/>
      <c r="W22" s="21"/>
      <c r="X22" s="36"/>
    </row>
    <row r="23" spans="1:24" ht="28.5" customHeight="1" thickBot="1" x14ac:dyDescent="0.3">
      <c r="A23" s="104" t="s">
        <v>73</v>
      </c>
      <c r="B23" s="33"/>
      <c r="C23" s="133"/>
      <c r="D23" s="134"/>
      <c r="E23" s="135"/>
      <c r="F23" s="9"/>
      <c r="G23" s="133"/>
      <c r="H23" s="134"/>
      <c r="I23" s="135"/>
      <c r="J23" s="9"/>
      <c r="K23" s="133"/>
      <c r="L23" s="134"/>
      <c r="M23" s="135"/>
      <c r="N23" s="9"/>
      <c r="O23" s="133"/>
      <c r="P23" s="134"/>
      <c r="Q23" s="135"/>
      <c r="R23" s="9"/>
      <c r="S23" s="133"/>
      <c r="T23" s="134"/>
      <c r="U23" s="135"/>
      <c r="V23" s="9"/>
      <c r="W23" s="21">
        <f>SUM(C23:U23)</f>
        <v>0</v>
      </c>
      <c r="X23" s="36"/>
    </row>
    <row r="24" spans="1:24" ht="48.75" x14ac:dyDescent="0.25">
      <c r="A24" s="105" t="s">
        <v>57</v>
      </c>
      <c r="B24" s="33"/>
      <c r="C24" s="147">
        <f>C21+C22+C23</f>
        <v>0</v>
      </c>
      <c r="D24" s="148"/>
      <c r="E24" s="149"/>
      <c r="F24" s="52"/>
      <c r="G24" s="147">
        <f>G21+G22+G23</f>
        <v>0</v>
      </c>
      <c r="H24" s="148"/>
      <c r="I24" s="149"/>
      <c r="J24" s="52"/>
      <c r="K24" s="147">
        <f>K21+K22+K23</f>
        <v>0</v>
      </c>
      <c r="L24" s="148"/>
      <c r="M24" s="149"/>
      <c r="N24" s="52"/>
      <c r="O24" s="147">
        <f>O21+O22+O23</f>
        <v>0</v>
      </c>
      <c r="P24" s="148"/>
      <c r="Q24" s="149"/>
      <c r="R24" s="52"/>
      <c r="S24" s="147">
        <f>S21+S22+S23</f>
        <v>0</v>
      </c>
      <c r="T24" s="148"/>
      <c r="U24" s="149"/>
      <c r="V24" s="52"/>
      <c r="W24" s="21">
        <f>SUM(C24:U24)</f>
        <v>0</v>
      </c>
      <c r="X24" s="36"/>
    </row>
    <row r="25" spans="1:24" ht="81" x14ac:dyDescent="0.25">
      <c r="A25" s="106" t="s">
        <v>74</v>
      </c>
      <c r="B25" s="53"/>
      <c r="C25" s="150"/>
      <c r="D25" s="151"/>
      <c r="E25" s="152"/>
      <c r="F25" s="10"/>
      <c r="G25" s="150"/>
      <c r="H25" s="151"/>
      <c r="I25" s="152"/>
      <c r="J25" s="10"/>
      <c r="K25" s="150"/>
      <c r="L25" s="151"/>
      <c r="M25" s="152"/>
      <c r="N25" s="10"/>
      <c r="O25" s="150"/>
      <c r="P25" s="151"/>
      <c r="Q25" s="152"/>
      <c r="R25" s="10"/>
      <c r="S25" s="150"/>
      <c r="T25" s="151"/>
      <c r="U25" s="152"/>
      <c r="V25" s="10"/>
      <c r="W25" s="21">
        <f>SUM(C25:U25)</f>
        <v>0</v>
      </c>
      <c r="X25" s="36"/>
    </row>
    <row r="26" spans="1:24" ht="38.25" x14ac:dyDescent="0.25">
      <c r="A26" s="107" t="s">
        <v>59</v>
      </c>
      <c r="B26" s="54"/>
      <c r="C26" s="153"/>
      <c r="D26" s="153"/>
      <c r="E26" s="153"/>
      <c r="F26" s="11"/>
      <c r="G26" s="153"/>
      <c r="H26" s="153"/>
      <c r="I26" s="153"/>
      <c r="J26" s="11"/>
      <c r="K26" s="153"/>
      <c r="L26" s="153"/>
      <c r="M26" s="153"/>
      <c r="N26" s="11"/>
      <c r="O26" s="153"/>
      <c r="P26" s="153"/>
      <c r="Q26" s="153"/>
      <c r="R26" s="11"/>
      <c r="S26" s="153"/>
      <c r="T26" s="153"/>
      <c r="U26" s="153"/>
      <c r="V26" s="11"/>
      <c r="W26" s="21"/>
      <c r="X26" s="36"/>
    </row>
    <row r="27" spans="1:24" x14ac:dyDescent="0.25">
      <c r="A27" s="101" t="s">
        <v>75</v>
      </c>
      <c r="B27" s="55"/>
      <c r="C27" s="157" t="str">
        <f>IF(OR(C26="no",C26=""),IF(C25&gt;C24/10,"Attenzione! n° gruppi eccessivo!","OK"),IF(OR(C25&gt;C24/5,AND(C25=2,C24&lt;20),AND(C25=2,C24&lt;20),AND(C25=3,C24&lt;30),AND(C25=4,C24&lt;40),AND(C25=5,C24&lt;50),AND(C25=6,C24&lt;60),AND(C25=7,C24&lt;70),AND(C25=8,C24&lt;80),AND(C25=9,C24&lt;90)),"Attenzione! n° gruppi eccessivo!","OK"))</f>
        <v>OK</v>
      </c>
      <c r="D27" s="155"/>
      <c r="E27" s="156"/>
      <c r="F27" s="56"/>
      <c r="G27" s="154" t="str">
        <f t="shared" ref="G27" si="14">IF(OR(G26="no",G26=""),IF(G25&gt;G24/10,"Attenzione! n° gruppi eccessivo!","OK"),IF(OR(G25&gt;G24/5,AND(G25=2,G24&lt;20),AND(G25=2,G24&lt;20),AND(G25=3,G24&lt;30),AND(G25=4,G24&lt;40),AND(G25=5,G24&lt;50),AND(G25=6,G24&lt;60),AND(G25=7,G24&lt;70),AND(G25=8,G24&lt;80),AND(G25=9,G24&lt;90)),"Attenzione! n° gruppi eccessivo!","OK"))</f>
        <v>OK</v>
      </c>
      <c r="H27" s="155"/>
      <c r="I27" s="156"/>
      <c r="J27" s="154" t="str">
        <f t="shared" ref="J27" si="15">IF(OR(J26="no",J26=""),IF(J25&gt;J24/10,"Attenzione! n° gruppi eccessivo!","OK"),IF(OR(J25&gt;J24/5,AND(J25=2,J24&lt;20),AND(J25=2,J24&lt;20),AND(J25=3,J24&lt;30),AND(J25=4,J24&lt;40),AND(J25=5,J24&lt;50),AND(J25=6,J24&lt;60),AND(J25=7,J24&lt;70),AND(J25=8,J24&lt;80),AND(J25=9,J24&lt;90)),"Attenzione! n° gruppi eccessivo!","OK"))</f>
        <v>OK</v>
      </c>
      <c r="K27" s="155"/>
      <c r="L27" s="156"/>
      <c r="M27" s="154" t="str">
        <f t="shared" ref="M27" si="16">IF(OR(M26="no",M26=""),IF(M25&gt;M24/10,"Attenzione! n° gruppi eccessivo!","OK"),IF(OR(M25&gt;M24/5,AND(M25=2,M24&lt;20),AND(M25=2,M24&lt;20),AND(M25=3,M24&lt;30),AND(M25=4,M24&lt;40),AND(M25=5,M24&lt;50),AND(M25=6,M24&lt;60),AND(M25=7,M24&lt;70),AND(M25=8,M24&lt;80),AND(M25=9,M24&lt;90)),"Attenzione! n° gruppi eccessivo!","OK"))</f>
        <v>OK</v>
      </c>
      <c r="N27" s="155"/>
      <c r="O27" s="156"/>
      <c r="P27" s="154" t="str">
        <f t="shared" ref="P27" si="17">IF(OR(P26="no",P26=""),IF(P25&gt;P24/10,"Attenzione! n° gruppi eccessivo!","OK"),IF(OR(P25&gt;P24/5,AND(P25=2,P24&lt;20),AND(P25=2,P24&lt;20),AND(P25=3,P24&lt;30),AND(P25=4,P24&lt;40),AND(P25=5,P24&lt;50),AND(P25=6,P24&lt;60),AND(P25=7,P24&lt;70),AND(P25=8,P24&lt;80),AND(P25=9,P24&lt;90)),"Attenzione! n° gruppi eccessivo!","OK"))</f>
        <v>OK</v>
      </c>
      <c r="Q27" s="155"/>
      <c r="R27" s="156"/>
      <c r="S27" s="154" t="str">
        <f t="shared" ref="S27" si="18">IF(OR(S26="no",S26=""),IF(S25&gt;S24/10,"Attenzione! n° gruppi eccessivo!","OK"),IF(OR(S25&gt;S24/5,AND(S25=2,S24&lt;20),AND(S25=2,S24&lt;20),AND(S25=3,S24&lt;30),AND(S25=4,S24&lt;40),AND(S25=5,S24&lt;50),AND(S25=6,S24&lt;60),AND(S25=7,S24&lt;70),AND(S25=8,S24&lt;80),AND(S25=9,S24&lt;90)),"Attenzione! n° gruppi eccessivo!","OK"))</f>
        <v>OK</v>
      </c>
      <c r="T27" s="155"/>
      <c r="U27" s="156"/>
      <c r="V27" s="56"/>
      <c r="W27" s="21"/>
      <c r="X27" s="36"/>
    </row>
    <row r="28" spans="1:24" ht="21" customHeight="1" x14ac:dyDescent="0.25">
      <c r="A28" s="33"/>
      <c r="B28" s="33"/>
      <c r="C28" s="57"/>
      <c r="D28" s="33"/>
      <c r="E28" s="33"/>
      <c r="F28" s="33"/>
      <c r="G28" s="57"/>
      <c r="H28" s="33"/>
      <c r="I28" s="33"/>
      <c r="J28" s="33"/>
      <c r="K28" s="57"/>
      <c r="L28" s="33"/>
      <c r="M28" s="33"/>
      <c r="N28" s="33"/>
      <c r="O28" s="57"/>
      <c r="P28" s="33"/>
      <c r="Q28" s="33"/>
      <c r="R28" s="33"/>
      <c r="S28" s="57"/>
      <c r="T28" s="33"/>
      <c r="U28" s="33"/>
      <c r="V28" s="33"/>
      <c r="W28" s="33"/>
      <c r="X28" s="36"/>
    </row>
    <row r="29" spans="1:24" ht="33.75" x14ac:dyDescent="0.25">
      <c r="A29" s="108" t="s">
        <v>79</v>
      </c>
      <c r="B29" s="58"/>
      <c r="C29" s="12"/>
      <c r="D29" s="158"/>
      <c r="E29" s="159"/>
      <c r="F29" s="58"/>
      <c r="G29" s="12"/>
      <c r="H29" s="158"/>
      <c r="I29" s="159"/>
      <c r="J29" s="58"/>
      <c r="K29" s="12"/>
      <c r="L29" s="158"/>
      <c r="M29" s="159"/>
      <c r="N29" s="58"/>
      <c r="O29" s="12"/>
      <c r="P29" s="158"/>
      <c r="Q29" s="159"/>
      <c r="R29" s="58"/>
      <c r="S29" s="12"/>
      <c r="T29" s="158"/>
      <c r="U29" s="159"/>
      <c r="V29" s="58"/>
      <c r="W29" s="19">
        <f>SUM(C29+G29+K29+O29+S29)</f>
        <v>0</v>
      </c>
      <c r="X29" s="36"/>
    </row>
    <row r="30" spans="1:24" ht="32.25" customHeight="1" x14ac:dyDescent="0.25">
      <c r="A30" s="109" t="s">
        <v>83</v>
      </c>
      <c r="B30" s="58"/>
      <c r="C30" s="15">
        <f>CEILING(C24/20,1)</f>
        <v>0</v>
      </c>
      <c r="D30" s="143" t="str">
        <f>IF(C29&lt;C31, "Mancano n° " &amp; (C31-C29) &amp; " Tutor per l'attività didattica", "OK")</f>
        <v>OK</v>
      </c>
      <c r="E30" s="144"/>
      <c r="F30" s="15"/>
      <c r="G30" s="15">
        <f>CEILING(G24/20,1)</f>
        <v>0</v>
      </c>
      <c r="H30" s="143" t="str">
        <f>IF(G29&lt;G31, "Mancano n° " &amp; (G31-G29) &amp; " Tutor per l'attività didattica", "OK")</f>
        <v>OK</v>
      </c>
      <c r="I30" s="144"/>
      <c r="J30" s="15"/>
      <c r="K30" s="15">
        <f>CEILING(K24/20,1)</f>
        <v>0</v>
      </c>
      <c r="L30" s="143" t="str">
        <f>IF(K29&lt;K31, "Mancano n° " &amp; (K31-K29) &amp; " Tutor per l'attività didattica", "OK")</f>
        <v>OK</v>
      </c>
      <c r="M30" s="144"/>
      <c r="N30" s="15"/>
      <c r="O30" s="15">
        <f>CEILING(O24/20,1)</f>
        <v>0</v>
      </c>
      <c r="P30" s="143" t="str">
        <f>IF(O29&lt;O31, "Mancano n° " &amp; (O31-O29) &amp; " Tutor per l'attività didattica", "OK")</f>
        <v>OK</v>
      </c>
      <c r="Q30" s="144"/>
      <c r="R30" s="15"/>
      <c r="S30" s="15">
        <f>CEILING(S24/20,1)</f>
        <v>0</v>
      </c>
      <c r="T30" s="143" t="str">
        <f>IF(S29&lt;S31, "Mancano n° " &amp; (S31-S29) &amp; " Tutor per l'attività didattica", "OK")</f>
        <v>OK</v>
      </c>
      <c r="U30" s="144"/>
      <c r="V30" s="15"/>
      <c r="W30" s="19"/>
      <c r="X30" s="36"/>
    </row>
    <row r="31" spans="1:24" ht="25.5" customHeight="1" x14ac:dyDescent="0.25">
      <c r="A31" s="109" t="s">
        <v>76</v>
      </c>
      <c r="B31" s="58"/>
      <c r="C31" s="15">
        <f>IF(C24="","",IF(C29&gt;=C25,C30,IF(C29&lt;C25,CEILING(C24/20,1))))</f>
        <v>0</v>
      </c>
      <c r="D31" s="145"/>
      <c r="E31" s="146"/>
      <c r="F31" s="15"/>
      <c r="G31" s="15">
        <f>IF(G24="","",IF(G29&gt;=G25,G30,IF(G29&lt;G25,CEILING(G24/20,1))))</f>
        <v>0</v>
      </c>
      <c r="H31" s="145"/>
      <c r="I31" s="146"/>
      <c r="J31" s="15"/>
      <c r="K31" s="15">
        <f>IF(K24="","",IF(K29&gt;=K25,K30,IF(K29&lt;K25,CEILING(K24/20,1))))</f>
        <v>0</v>
      </c>
      <c r="L31" s="145"/>
      <c r="M31" s="146"/>
      <c r="N31" s="15"/>
      <c r="O31" s="15">
        <f>IF(O24="","",IF(O29&gt;=O25,O30,IF(O29&lt;O25,CEILING(O24/20,1))))</f>
        <v>0</v>
      </c>
      <c r="P31" s="145"/>
      <c r="Q31" s="146"/>
      <c r="R31" s="15"/>
      <c r="S31" s="15">
        <f>IF(S24="","",IF(S29&gt;=S25,S30,IF(S29&lt;S25,CEILING(S24/20,1))))</f>
        <v>0</v>
      </c>
      <c r="T31" s="145"/>
      <c r="U31" s="146"/>
      <c r="V31" s="15"/>
      <c r="W31" s="19"/>
      <c r="X31" s="36"/>
    </row>
    <row r="32" spans="1:24" ht="56.25" customHeight="1" x14ac:dyDescent="0.25">
      <c r="A32" s="109" t="s">
        <v>77</v>
      </c>
      <c r="B32" s="58"/>
      <c r="C32" s="15" t="str">
        <f>IF(C27="Attenzione! n° gruppi eccessivo!","-",IF(C30&gt;=C25,"",IF((C25-C29)&lt;=0,"",C25-C29)))</f>
        <v/>
      </c>
      <c r="D32" s="160" t="str">
        <f>IF(C27="OK",IF(C32&lt;&gt;"","Mancano n° "&amp;C32&amp;" Tutor per l'attività didattica, il num. Gruppi è superiore al num. Tutor","OK"),C27)</f>
        <v>OK</v>
      </c>
      <c r="E32" s="161"/>
      <c r="F32" s="15"/>
      <c r="G32" s="15" t="str">
        <f>IF(G27="Attenzione! n° gruppi eccessivo!","-",IF(G30&gt;=G25,"",IF((G25-G29)&lt;=0,"",G25-G29)))</f>
        <v/>
      </c>
      <c r="H32" s="160" t="str">
        <f>IF(G27="OK",IF(G32&lt;&gt;"","Mancano n° "&amp;G32&amp;" Tutor per l'attività didattica, il num. Gruppi è superiore al num. Tutor","OK"),G27)</f>
        <v>OK</v>
      </c>
      <c r="I32" s="161"/>
      <c r="J32" s="15"/>
      <c r="K32" s="15" t="str">
        <f>IF(K27="Attenzione! n° gruppi eccessivo!","-",IF(K30&gt;=K25,"",IF((K25-K29)&lt;=0,"",K25-K29)))</f>
        <v/>
      </c>
      <c r="L32" s="160">
        <f>IF(K27="OK",IF(K32&lt;&gt;"","Mancano n° "&amp;K32&amp;" Tutor per l'attività didattica, il num. Gruppi è superiore al num. Tutor","OK"),K27)</f>
        <v>0</v>
      </c>
      <c r="M32" s="161"/>
      <c r="N32" s="15"/>
      <c r="O32" s="15" t="str">
        <f>IF(O27="Attenzione! n° gruppi eccessivo!","-",IF(O30&gt;=O25,"",IF((O25-O29)&lt;=0,"",O25-O29)))</f>
        <v/>
      </c>
      <c r="P32" s="160">
        <f>IF(O27="OK",IF(O32&lt;&gt;"","Mancano n° "&amp;O32&amp;" Tutor per l'attività didattica, il num. Gruppi è superiore al num. Tutor","OK"),O27)</f>
        <v>0</v>
      </c>
      <c r="Q32" s="161"/>
      <c r="R32" s="15"/>
      <c r="S32" s="15" t="str">
        <f>IF(S27="Attenzione! n° gruppi eccessivo!","-",IF(S30&gt;=S25,"",IF((S25-S29)&lt;=0,"",S25-S29)))</f>
        <v/>
      </c>
      <c r="T32" s="160" t="str">
        <f>IF(S27="OK",IF(S32&lt;&gt;"","Mancano n° "&amp;S32&amp;" Tutor per l'attività didattica, il num. Gruppi è superiore al num. Tutor","OK"),S27)</f>
        <v>OK</v>
      </c>
      <c r="U32" s="161"/>
      <c r="V32" s="15"/>
      <c r="W32" s="19"/>
      <c r="X32" s="36"/>
    </row>
    <row r="33" spans="1:24" ht="43.5" customHeight="1" x14ac:dyDescent="0.25">
      <c r="A33" s="108" t="s">
        <v>92</v>
      </c>
      <c r="B33" s="58"/>
      <c r="C33" s="12"/>
      <c r="D33" s="158"/>
      <c r="E33" s="159"/>
      <c r="F33" s="58"/>
      <c r="G33" s="12"/>
      <c r="H33" s="158"/>
      <c r="I33" s="159"/>
      <c r="J33" s="58"/>
      <c r="K33" s="12"/>
      <c r="L33" s="158"/>
      <c r="M33" s="159"/>
      <c r="N33" s="58"/>
      <c r="O33" s="12"/>
      <c r="P33" s="158"/>
      <c r="Q33" s="159"/>
      <c r="R33" s="58"/>
      <c r="S33" s="12"/>
      <c r="T33" s="158"/>
      <c r="U33" s="159"/>
      <c r="V33" s="58"/>
      <c r="W33" s="19">
        <f>SUM(C33+G33+K33+O33+S33)</f>
        <v>0</v>
      </c>
      <c r="X33" s="36"/>
    </row>
    <row r="34" spans="1:24" ht="22.5" x14ac:dyDescent="0.25">
      <c r="A34" s="109" t="s">
        <v>82</v>
      </c>
      <c r="B34" s="58"/>
      <c r="C34" s="31" t="e">
        <f>IF(C27="Attenzione! n° gruppi eccessivo!","-",IF(C31="","",IF(AND(C27="ok",C30&gt;=C25),ROUND(C8*E18*(C30*24),2),ROUND(C8*E18*(C30*24),2)+ROUND(C8*E18*((C25-C30)*24),2))))</f>
        <v>#VALUE!</v>
      </c>
      <c r="D34" s="141" t="e">
        <f>IF(C33&lt;C34,"Mancano n° "&amp;(C34-C33)&amp;" ore","OK")</f>
        <v>#VALUE!</v>
      </c>
      <c r="E34" s="142"/>
      <c r="F34" s="15"/>
      <c r="G34" s="31" t="e">
        <f>IF(G27="Attenzione! n° gruppi eccessivo!","-",IF(G31="","",IF(AND(G27="ok",G30&gt;=G25),ROUND(G8*I18*(G30*24),2),ROUND(G8*I18*(G30*24),2)+ROUND(G8*I18*((G25-G30)*24),2))))</f>
        <v>#VALUE!</v>
      </c>
      <c r="H34" s="141" t="e">
        <f>IF(G33&lt;G34,"Mancano n° "&amp;(G34-G33)&amp;" ore","OK")</f>
        <v>#VALUE!</v>
      </c>
      <c r="I34" s="142"/>
      <c r="J34" s="15"/>
      <c r="K34" s="31" t="e">
        <f>IF(K27="Attenzione! n° gruppi eccessivo!","-",IF(K31="","",IF(AND(K27="ok",K30&gt;=K25),ROUND(K8*M18*(K30*24),2),ROUND(K8*M18*(K30*24),2)+ROUND(K8*M18*((K25-K30)*24),2))))</f>
        <v>#VALUE!</v>
      </c>
      <c r="L34" s="141" t="e">
        <f>IF(K33&lt;K34,"Mancano n° "&amp;(K34-K33)&amp;" ore","OK")</f>
        <v>#VALUE!</v>
      </c>
      <c r="M34" s="142"/>
      <c r="N34" s="15"/>
      <c r="O34" s="31" t="e">
        <f>IF(O27="Attenzione! n° gruppi eccessivo!","-",IF(O31="","",IF(AND(O27="ok",O30&gt;=O25),ROUND(O8*Q18*(O30*24),2),ROUND(O8*Q18*(O30*24),2)+ROUND(O8*Q18*((O25-O30)*24),2))))</f>
        <v>#VALUE!</v>
      </c>
      <c r="P34" s="141" t="e">
        <f>IF(O33&lt;O34,"Mancano n° "&amp;(O34-O33)&amp;" ore","OK")</f>
        <v>#VALUE!</v>
      </c>
      <c r="Q34" s="142"/>
      <c r="R34" s="15"/>
      <c r="S34" s="31" t="e">
        <f>IF(S27="Attenzione! n° gruppi eccessivo!","-",IF(S31="","",IF(AND(S27="ok",S30&gt;=S25),ROUND(S8*U18*(S30*24),2),ROUND(S8*U18*(S30*24),2)+ROUND(S8*U18*((S25-S30)*24),2))))</f>
        <v>#VALUE!</v>
      </c>
      <c r="T34" s="141" t="e">
        <f>IF(S33&lt;S34,"Mancano n° "&amp;(S34-S33)&amp;" ore","OK")</f>
        <v>#VALUE!</v>
      </c>
      <c r="U34" s="142"/>
      <c r="V34" s="15"/>
      <c r="W34" s="24"/>
      <c r="X34" s="36"/>
    </row>
    <row r="35" spans="1:2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6"/>
    </row>
    <row r="36" spans="1:24" ht="24" customHeight="1" x14ac:dyDescent="0.25">
      <c r="A36" s="108" t="s">
        <v>80</v>
      </c>
      <c r="B36" s="58"/>
      <c r="C36" s="12"/>
      <c r="D36" s="158"/>
      <c r="E36" s="159"/>
      <c r="F36" s="58"/>
      <c r="G36" s="12"/>
      <c r="H36" s="158"/>
      <c r="I36" s="159"/>
      <c r="J36" s="58"/>
      <c r="K36" s="12"/>
      <c r="L36" s="158"/>
      <c r="M36" s="159"/>
      <c r="N36" s="58"/>
      <c r="O36" s="12"/>
      <c r="P36" s="158"/>
      <c r="Q36" s="159"/>
      <c r="R36" s="58"/>
      <c r="S36" s="12"/>
      <c r="T36" s="158"/>
      <c r="U36" s="159"/>
      <c r="V36" s="58"/>
      <c r="W36" s="19">
        <f>SUM(C36+G36+K36+O36+S36)</f>
        <v>0</v>
      </c>
      <c r="X36" s="36"/>
    </row>
    <row r="37" spans="1:24" ht="22.5" x14ac:dyDescent="0.25">
      <c r="A37" s="109" t="s">
        <v>84</v>
      </c>
      <c r="B37" s="58"/>
      <c r="C37" s="15">
        <f>CEILING(C24/20,1)</f>
        <v>0</v>
      </c>
      <c r="D37" s="143" t="str">
        <f>IF(C36&lt;C38, "Mancano n° " &amp; (C38-C36) &amp; " Operatori di sorveglianza", "OK")</f>
        <v>OK</v>
      </c>
      <c r="E37" s="144"/>
      <c r="F37" s="15"/>
      <c r="G37" s="15">
        <f>CEILING(G24/20,1)</f>
        <v>0</v>
      </c>
      <c r="H37" s="143" t="str">
        <f>IF(G36&lt;G38, "Mancano n° " &amp; (G38-G36) &amp; " Operatori di sorveglianza", "OK")</f>
        <v>OK</v>
      </c>
      <c r="I37" s="144"/>
      <c r="J37" s="15"/>
      <c r="K37" s="15">
        <f>CEILING(K24/20,1)</f>
        <v>0</v>
      </c>
      <c r="L37" s="143" t="str">
        <f>IF(K36&lt;K38, "Mancano n° " &amp; (K38-K36) &amp; " Operatori di sorveglianza", "OK")</f>
        <v>OK</v>
      </c>
      <c r="M37" s="144"/>
      <c r="N37" s="15"/>
      <c r="O37" s="15">
        <f>CEILING(O24/20,1)</f>
        <v>0</v>
      </c>
      <c r="P37" s="143" t="str">
        <f>IF(O36&lt;O38, "Mancano n° " &amp; (O38-O36) &amp; " Operatori di sorveglianza", "OK")</f>
        <v>OK</v>
      </c>
      <c r="Q37" s="144"/>
      <c r="R37" s="15"/>
      <c r="S37" s="15">
        <f>CEILING(S24/20,1)</f>
        <v>0</v>
      </c>
      <c r="T37" s="143" t="str">
        <f>IF(S36&lt;S38, "Mancano n° " &amp; (S38-S36) &amp; " Operatori di sorveglianza", "OK")</f>
        <v>OK</v>
      </c>
      <c r="U37" s="144"/>
      <c r="V37" s="15"/>
      <c r="W37" s="19"/>
      <c r="X37" s="36"/>
    </row>
    <row r="38" spans="1:24" x14ac:dyDescent="0.25">
      <c r="A38" s="109" t="s">
        <v>78</v>
      </c>
      <c r="B38" s="58"/>
      <c r="C38" s="15">
        <f>IF(C24="","",IF(C36&gt;=C25,C37,IF(C36&lt;C25,CEILING(C24/20,1))))</f>
        <v>0</v>
      </c>
      <c r="D38" s="145"/>
      <c r="E38" s="146"/>
      <c r="F38" s="15"/>
      <c r="G38" s="15">
        <f>IF(G24="","",IF(G36&gt;=G25,G37,IF(G36&lt;G25,CEILING(G24/20,1))))</f>
        <v>0</v>
      </c>
      <c r="H38" s="145"/>
      <c r="I38" s="146"/>
      <c r="J38" s="15"/>
      <c r="K38" s="15">
        <f>IF(K24="","",IF(K36&gt;=K25,K37,IF(K36&lt;K25,CEILING(K24/20,1))))</f>
        <v>0</v>
      </c>
      <c r="L38" s="145"/>
      <c r="M38" s="146"/>
      <c r="N38" s="15"/>
      <c r="O38" s="15">
        <f>IF(O24="","",IF(O36&gt;=O25,O37,IF(O36&lt;O25,CEILING(O24/20,1))))</f>
        <v>0</v>
      </c>
      <c r="P38" s="145"/>
      <c r="Q38" s="146"/>
      <c r="R38" s="15"/>
      <c r="S38" s="15">
        <f>IF(S24="","",IF(S36&gt;=S25,S37,IF(S36&lt;S25,CEILING(S24/20,1))))</f>
        <v>0</v>
      </c>
      <c r="T38" s="145"/>
      <c r="U38" s="146"/>
      <c r="V38" s="15"/>
      <c r="W38" s="19"/>
      <c r="X38" s="36"/>
    </row>
    <row r="39" spans="1:24" ht="39" customHeight="1" x14ac:dyDescent="0.25">
      <c r="A39" s="109" t="s">
        <v>81</v>
      </c>
      <c r="B39" s="58"/>
      <c r="C39" s="15" t="str">
        <f>IF(C27="Attenzione! n° gruppi eccessivo!","-",IF(C37&gt;=C25,"",IF((C25-C36)&lt;=0,"",C25-C36)))</f>
        <v/>
      </c>
      <c r="D39" s="160" t="str">
        <f>IF(C27="OK",IF(C39&lt;&gt;"","Mancano n° "&amp;C39&amp;" Operatore di sorveglianza, il num. Gruppi è superiore al num. Operatori","OK"),C27)</f>
        <v>OK</v>
      </c>
      <c r="E39" s="161"/>
      <c r="F39" s="15"/>
      <c r="G39" s="15" t="str">
        <f>IF(G27="Attenzione! n° gruppi eccessivo!","-",IF(G37&gt;=G25,"",IF((G25-G36)&lt;=0,"",G25-G36)))</f>
        <v/>
      </c>
      <c r="H39" s="160" t="str">
        <f>IF(G27="OK",IF(G39&lt;&gt;"","Mancano n° "&amp;G39&amp;" Operatore di sorveglianza, il num. Gruppi è superiore al num. Operatori","OK"),G27)</f>
        <v>OK</v>
      </c>
      <c r="I39" s="161"/>
      <c r="J39" s="15"/>
      <c r="K39" s="15" t="str">
        <f>IF(K27="Attenzione! n° gruppi eccessivo!","-",IF(K37&gt;=K25,"",IF((K25-K36)&lt;=0,"",K25-K36)))</f>
        <v/>
      </c>
      <c r="L39" s="160">
        <f>IF(K27="OK",IF(K39&lt;&gt;"","Mancano n° "&amp;K39&amp;" Operatore di sorveglianza, il num. Gruppi è superiore al num. Operatori","OK"),K27)</f>
        <v>0</v>
      </c>
      <c r="M39" s="161"/>
      <c r="N39" s="15"/>
      <c r="O39" s="15" t="str">
        <f>IF(O27="Attenzione! n° gruppi eccessivo!","-",IF(O37&gt;=O25,"",IF((O25-O36)&lt;=0,"",O25-O36)))</f>
        <v/>
      </c>
      <c r="P39" s="160">
        <f>IF(O27="OK",IF(O39&lt;&gt;"","Mancano n° "&amp;O39&amp;" Operatore di sorveglianza, il num. Gruppi è superiore al num. Operatori","OK"),O27)</f>
        <v>0</v>
      </c>
      <c r="Q39" s="161"/>
      <c r="R39" s="15"/>
      <c r="S39" s="15" t="str">
        <f>IF(S27="Attenzione! n° gruppi eccessivo!","-",IF(S37&gt;=S25,"",IF((S25-S36)&lt;=0,"",S25-S36)))</f>
        <v/>
      </c>
      <c r="T39" s="160" t="str">
        <f>IF(S27="OK",IF(S39&lt;&gt;"","Mancano n° "&amp;S39&amp;" Operatore di sorveglianza, il num. Gruppi è superiore al num. Operatori","OK"),S27)</f>
        <v>OK</v>
      </c>
      <c r="U39" s="161"/>
      <c r="V39" s="15"/>
      <c r="W39" s="19"/>
      <c r="X39" s="36"/>
    </row>
    <row r="40" spans="1:24" ht="44.25" customHeight="1" x14ac:dyDescent="0.25">
      <c r="A40" s="108" t="s">
        <v>91</v>
      </c>
      <c r="B40" s="58"/>
      <c r="C40" s="12"/>
      <c r="D40" s="158"/>
      <c r="E40" s="159"/>
      <c r="F40" s="58"/>
      <c r="G40" s="12"/>
      <c r="H40" s="158"/>
      <c r="I40" s="159"/>
      <c r="J40" s="58"/>
      <c r="K40" s="12"/>
      <c r="L40" s="158"/>
      <c r="M40" s="159"/>
      <c r="N40" s="58"/>
      <c r="O40" s="12"/>
      <c r="P40" s="158"/>
      <c r="Q40" s="159"/>
      <c r="R40" s="58"/>
      <c r="S40" s="12"/>
      <c r="T40" s="158"/>
      <c r="U40" s="159"/>
      <c r="V40" s="58"/>
      <c r="W40" s="19">
        <f>SUM(C40+G40+K40+O40+S40)</f>
        <v>0</v>
      </c>
      <c r="X40" s="36"/>
    </row>
    <row r="41" spans="1:24" ht="27.75" customHeight="1" x14ac:dyDescent="0.25">
      <c r="A41" s="109" t="s">
        <v>85</v>
      </c>
      <c r="B41" s="58"/>
      <c r="C41" s="31" t="e">
        <f>IF(C27="Attenzione! n° gruppi eccessivo!","-",IF(C38="","",IF(AND(C27="ok",C37&gt;=C25),ROUND(C8*E18*(C37*24),2),ROUND(C8*E18*(C37*24),2)+ROUND(C8*E18*((C25-C37)*24),2))))</f>
        <v>#VALUE!</v>
      </c>
      <c r="D41" s="141" t="e">
        <f>IF(C40&lt;C41,"Mancano n° "&amp;(C41 - C40) &amp;" ore","OK")</f>
        <v>#VALUE!</v>
      </c>
      <c r="E41" s="142"/>
      <c r="F41" s="15"/>
      <c r="G41" s="31" t="e">
        <f>IF(G27="Attenzione! n° gruppi eccessivo!","-",IF(G38="","",IF(AND(G27="ok",G37&gt;=G25),ROUND(G8*I18*(G37*24),2),ROUND(G8*I18*(G37*24),2)+ROUND(G8*I18*((G25-G37)*24),2))))</f>
        <v>#VALUE!</v>
      </c>
      <c r="H41" s="141" t="e">
        <f>IF(G40&lt;G41,"Mancano n° "&amp;(G41 - G40) &amp;" ore","OK")</f>
        <v>#VALUE!</v>
      </c>
      <c r="I41" s="142"/>
      <c r="J41" s="15"/>
      <c r="K41" s="31" t="e">
        <f>IF(K27="Attenzione! n° gruppi eccessivo!","-",IF(K38="","",IF(AND(K27="ok",K37&gt;=K25),ROUND(K8*M18*(K37*24),2),ROUND(K8*M18*(K37*24),2)+ROUND(K8*M18*((K25-K37)*24),2))))</f>
        <v>#VALUE!</v>
      </c>
      <c r="L41" s="141" t="e">
        <f>IF(K40&lt;K41,"Mancano n° "&amp;(K41 - K40) &amp;" ore","OK")</f>
        <v>#VALUE!</v>
      </c>
      <c r="M41" s="142"/>
      <c r="N41" s="15"/>
      <c r="O41" s="31" t="e">
        <f>IF(O27="Attenzione! n° gruppi eccessivo!","-",IF(O38="","",IF(AND(O27="ok",O37&gt;=O25),ROUND(O8*Q18*(O37*24),2),ROUND(O8*Q18*(O37*24),2)+ROUND(O8*Q18*((O25-O37)*24),2))))</f>
        <v>#VALUE!</v>
      </c>
      <c r="P41" s="141" t="e">
        <f>IF(O40&lt;O41,"Mancano n° "&amp;(O41 - O40) &amp;" ore","OK")</f>
        <v>#VALUE!</v>
      </c>
      <c r="Q41" s="142"/>
      <c r="R41" s="15"/>
      <c r="S41" s="31" t="e">
        <f>IF(S27="Attenzione! n° gruppi eccessivo!","-",IF(S38="","",IF(AND(S27="ok",S37&gt;=S25),ROUND(S8*U18*(S37*24),2),ROUND(S8*U18*(S37*24),2)+ROUND(S8*U18*((S25-S37)*24),2))))</f>
        <v>#VALUE!</v>
      </c>
      <c r="T41" s="141" t="e">
        <f>IF(S40&lt;S41,"Mancano n° "&amp;(S41 - S40) &amp;" ore","OK")</f>
        <v>#VALUE!</v>
      </c>
      <c r="U41" s="142"/>
      <c r="V41" s="15"/>
      <c r="W41" s="19"/>
      <c r="X41" s="36"/>
    </row>
    <row r="42" spans="1:24" x14ac:dyDescent="0.25">
      <c r="A42" s="59"/>
      <c r="B42" s="33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36"/>
    </row>
    <row r="43" spans="1:24" ht="28.5" customHeight="1" x14ac:dyDescent="0.25">
      <c r="A43" s="110" t="s">
        <v>38</v>
      </c>
      <c r="B43" s="33"/>
      <c r="C43" s="5"/>
      <c r="D43" s="60"/>
      <c r="E43" s="60"/>
      <c r="F43" s="37"/>
      <c r="G43" s="5"/>
      <c r="H43" s="60"/>
      <c r="I43" s="60"/>
      <c r="J43" s="37"/>
      <c r="K43" s="5"/>
      <c r="L43" s="60"/>
      <c r="M43" s="60"/>
      <c r="N43" s="37"/>
      <c r="O43" s="5"/>
      <c r="P43" s="60"/>
      <c r="Q43" s="60"/>
      <c r="R43" s="37"/>
      <c r="S43" s="5"/>
      <c r="T43" s="60"/>
      <c r="U43" s="60"/>
      <c r="V43" s="37"/>
      <c r="W43" s="19">
        <f t="shared" ref="W43:W44" si="19">SUM(C43+G43+K43+O43+S43)</f>
        <v>0</v>
      </c>
      <c r="X43" s="36"/>
    </row>
    <row r="44" spans="1:24" ht="27" x14ac:dyDescent="0.25">
      <c r="A44" s="110" t="s">
        <v>60</v>
      </c>
      <c r="B44" s="33"/>
      <c r="C44" s="5"/>
      <c r="D44" s="60"/>
      <c r="E44" s="60"/>
      <c r="F44" s="37"/>
      <c r="G44" s="5"/>
      <c r="H44" s="60"/>
      <c r="I44" s="60"/>
      <c r="J44" s="37"/>
      <c r="K44" s="5"/>
      <c r="L44" s="60"/>
      <c r="M44" s="60"/>
      <c r="N44" s="37"/>
      <c r="O44" s="5"/>
      <c r="P44" s="60"/>
      <c r="Q44" s="60"/>
      <c r="R44" s="37"/>
      <c r="S44" s="5"/>
      <c r="T44" s="60"/>
      <c r="U44" s="60"/>
      <c r="V44" s="37"/>
      <c r="W44" s="19">
        <f t="shared" si="19"/>
        <v>0</v>
      </c>
      <c r="X44" s="36"/>
    </row>
    <row r="45" spans="1:24" ht="10.5" customHeight="1" x14ac:dyDescent="0.25">
      <c r="A45" s="61"/>
      <c r="B45" s="33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62"/>
      <c r="X45" s="63"/>
    </row>
    <row r="46" spans="1:24" ht="14.45" customHeight="1" x14ac:dyDescent="0.25">
      <c r="A46" s="124" t="s">
        <v>37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6"/>
    </row>
    <row r="47" spans="1:24" ht="9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6"/>
    </row>
    <row r="48" spans="1:24" ht="30" x14ac:dyDescent="0.25">
      <c r="A48" s="100" t="s">
        <v>50</v>
      </c>
      <c r="B48" s="33"/>
      <c r="C48" s="64">
        <v>250</v>
      </c>
      <c r="D48" s="64"/>
      <c r="E48" s="64"/>
      <c r="F48" s="64"/>
      <c r="G48" s="64">
        <v>250</v>
      </c>
      <c r="H48" s="64"/>
      <c r="I48" s="64"/>
      <c r="J48" s="64"/>
      <c r="K48" s="64">
        <v>250</v>
      </c>
      <c r="L48" s="64"/>
      <c r="M48" s="64"/>
      <c r="N48" s="64"/>
      <c r="O48" s="64">
        <v>250</v>
      </c>
      <c r="P48" s="64"/>
      <c r="Q48" s="64"/>
      <c r="R48" s="64"/>
      <c r="S48" s="64">
        <v>250</v>
      </c>
      <c r="T48" s="64"/>
      <c r="U48" s="64"/>
      <c r="V48" s="64"/>
      <c r="W48" s="21"/>
      <c r="X48" s="65"/>
    </row>
    <row r="49" spans="1:24" x14ac:dyDescent="0.25">
      <c r="A49" s="66"/>
      <c r="B49" s="66"/>
      <c r="C49" s="22" t="e">
        <f>IF(C8*C25*C48&lt;=65000,C8*C25*C48,65000)</f>
        <v>#VALUE!</v>
      </c>
      <c r="D49" s="66"/>
      <c r="E49" s="66"/>
      <c r="F49" s="66"/>
      <c r="G49" s="22" t="e">
        <f>IF(G8*G25*G48&lt;=65000,G8*G25*G48,65000)</f>
        <v>#VALUE!</v>
      </c>
      <c r="H49" s="66"/>
      <c r="I49" s="66"/>
      <c r="J49" s="66"/>
      <c r="K49" s="22" t="e">
        <f>IF(K8*K25*K48&lt;=65000,K8*K25*K48,65000)</f>
        <v>#VALUE!</v>
      </c>
      <c r="L49" s="66"/>
      <c r="M49" s="66"/>
      <c r="N49" s="66"/>
      <c r="O49" s="22" t="e">
        <f>IF(O8*O25*O48&lt;=65000,O8*O25*O48,65000)</f>
        <v>#VALUE!</v>
      </c>
      <c r="P49" s="66"/>
      <c r="Q49" s="66"/>
      <c r="R49" s="66"/>
      <c r="S49" s="22" t="e">
        <f>IF(S8*S25*S48&lt;=65000,S8*S25*S48,65000)</f>
        <v>#VALUE!</v>
      </c>
      <c r="T49" s="66"/>
      <c r="U49" s="66"/>
      <c r="V49" s="66"/>
      <c r="W49" s="66"/>
      <c r="X49" s="23">
        <f>IF(C50+G50+K50+O50+S50&lt;=65000,C50+G50+K50+O50+S50,65000)</f>
        <v>0</v>
      </c>
    </row>
    <row r="50" spans="1:24" ht="45" x14ac:dyDescent="0.25">
      <c r="A50" s="67" t="s">
        <v>51</v>
      </c>
      <c r="B50" s="68" t="s">
        <v>5</v>
      </c>
      <c r="C50" s="16">
        <f>IF(ISERROR(C49), 0, C49)</f>
        <v>0</v>
      </c>
      <c r="D50" s="16"/>
      <c r="E50" s="16"/>
      <c r="F50" s="16"/>
      <c r="G50" s="16">
        <f>IF(ISERROR(G49), 0, G49)</f>
        <v>0</v>
      </c>
      <c r="H50" s="16"/>
      <c r="I50" s="16"/>
      <c r="J50" s="16"/>
      <c r="K50" s="16">
        <f>IF(ISERROR(K49), 0, K49)</f>
        <v>0</v>
      </c>
      <c r="L50" s="16"/>
      <c r="M50" s="16"/>
      <c r="N50" s="16"/>
      <c r="O50" s="16">
        <f>IF(ISERROR(O49), 0, O49)</f>
        <v>0</v>
      </c>
      <c r="P50" s="16"/>
      <c r="Q50" s="16"/>
      <c r="R50" s="16"/>
      <c r="S50" s="16">
        <f>IF(ISERROR(S49), 0, S49)</f>
        <v>0</v>
      </c>
      <c r="T50" s="16"/>
      <c r="U50" s="16"/>
      <c r="V50" s="16"/>
      <c r="W50" s="15"/>
      <c r="X50" s="65">
        <f>IF(ISERROR(X49), 0, X49)</f>
        <v>0</v>
      </c>
    </row>
    <row r="51" spans="1:24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65"/>
    </row>
    <row r="52" spans="1:24" ht="30" x14ac:dyDescent="0.25">
      <c r="A52" s="100" t="s">
        <v>54</v>
      </c>
      <c r="B52" s="33"/>
      <c r="C52" s="64">
        <v>10</v>
      </c>
      <c r="D52" s="64"/>
      <c r="E52" s="64"/>
      <c r="F52" s="64"/>
      <c r="G52" s="64">
        <v>10</v>
      </c>
      <c r="H52" s="64"/>
      <c r="I52" s="64"/>
      <c r="J52" s="64"/>
      <c r="K52" s="64">
        <v>10</v>
      </c>
      <c r="L52" s="64"/>
      <c r="M52" s="64"/>
      <c r="N52" s="64"/>
      <c r="O52" s="64">
        <v>10</v>
      </c>
      <c r="P52" s="64"/>
      <c r="Q52" s="64"/>
      <c r="R52" s="64"/>
      <c r="S52" s="64">
        <v>10</v>
      </c>
      <c r="T52" s="64"/>
      <c r="U52" s="64"/>
      <c r="V52" s="64"/>
      <c r="W52" s="21"/>
      <c r="X52" s="65"/>
    </row>
    <row r="53" spans="1:24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65"/>
    </row>
    <row r="54" spans="1:24" ht="45" x14ac:dyDescent="0.25">
      <c r="A54" s="67" t="s">
        <v>53</v>
      </c>
      <c r="B54" s="69" t="s">
        <v>6</v>
      </c>
      <c r="C54" s="16">
        <f>IF(C44*C52&lt;=15000,C44*C52,15000)</f>
        <v>0</v>
      </c>
      <c r="D54" s="16"/>
      <c r="E54" s="16"/>
      <c r="F54" s="16"/>
      <c r="G54" s="16">
        <f>IF(G44*G52&lt;=15000,G44*G52,15000)</f>
        <v>0</v>
      </c>
      <c r="H54" s="16"/>
      <c r="I54" s="16"/>
      <c r="J54" s="16"/>
      <c r="K54" s="16">
        <f>IF(K44*K52&lt;=15000,K44*K52,15000)</f>
        <v>0</v>
      </c>
      <c r="L54" s="16"/>
      <c r="M54" s="16"/>
      <c r="N54" s="16"/>
      <c r="O54" s="16">
        <f>IF(O44*O52&lt;=15000,O44*O52,15000)</f>
        <v>0</v>
      </c>
      <c r="P54" s="16"/>
      <c r="Q54" s="16"/>
      <c r="R54" s="16"/>
      <c r="S54" s="16">
        <f>IF(S44*S52&lt;=15000,S44*S52,15000)</f>
        <v>0</v>
      </c>
      <c r="T54" s="16"/>
      <c r="U54" s="16"/>
      <c r="V54" s="16"/>
      <c r="W54" s="15"/>
      <c r="X54" s="65">
        <f>IF(C54+G54+K54+O54+S54&lt;=15000,C54+G54+K54+O54+S54,15000)</f>
        <v>0</v>
      </c>
    </row>
    <row r="55" spans="1:24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6"/>
    </row>
    <row r="56" spans="1:24" s="13" customFormat="1" ht="26.45" customHeight="1" x14ac:dyDescent="0.25">
      <c r="A56" s="70" t="s">
        <v>52</v>
      </c>
      <c r="B56" s="71"/>
      <c r="C56" s="17">
        <f>C50+C54</f>
        <v>0</v>
      </c>
      <c r="D56" s="17"/>
      <c r="E56" s="17"/>
      <c r="F56" s="17"/>
      <c r="G56" s="17">
        <f>G50+G54</f>
        <v>0</v>
      </c>
      <c r="H56" s="17"/>
      <c r="I56" s="17"/>
      <c r="J56" s="17"/>
      <c r="K56" s="17">
        <f>K50+K54</f>
        <v>0</v>
      </c>
      <c r="L56" s="17"/>
      <c r="M56" s="17"/>
      <c r="N56" s="17"/>
      <c r="O56" s="17">
        <f>O50+O54</f>
        <v>0</v>
      </c>
      <c r="P56" s="17"/>
      <c r="Q56" s="17"/>
      <c r="R56" s="17"/>
      <c r="S56" s="17">
        <f>S50+S54</f>
        <v>0</v>
      </c>
      <c r="T56" s="17"/>
      <c r="U56" s="17"/>
      <c r="V56" s="17"/>
      <c r="W56" s="18"/>
      <c r="X56" s="65">
        <f>X50+X54</f>
        <v>0</v>
      </c>
    </row>
    <row r="57" spans="1:24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</row>
    <row r="58" spans="1:24" x14ac:dyDescent="0.25">
      <c r="A58" s="72" t="s">
        <v>34</v>
      </c>
      <c r="B58" s="72"/>
      <c r="C58" s="72">
        <f>X56</f>
        <v>0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</row>
  </sheetData>
  <sheetProtection algorithmName="SHA-512" hashValue="/cLuB46vdegRAxobds2gR8ey8nO3EZv6r1oBvX6VWiBS/vlWt6sGUQAOyJ9jEr+Et4MLGCPCKmzoM4XCuZVU9w==" saltValue="YiRvcYeqpGSlvGah/FpHCw==" spinCount="100000" sheet="1" objects="1" scenarios="1"/>
  <mergeCells count="138">
    <mergeCell ref="T29:U29"/>
    <mergeCell ref="P29:Q29"/>
    <mergeCell ref="L29:M29"/>
    <mergeCell ref="J27:L27"/>
    <mergeCell ref="T34:U34"/>
    <mergeCell ref="L30:M31"/>
    <mergeCell ref="L34:M34"/>
    <mergeCell ref="D40:E40"/>
    <mergeCell ref="H40:I40"/>
    <mergeCell ref="T36:U36"/>
    <mergeCell ref="P36:Q36"/>
    <mergeCell ref="L36:M36"/>
    <mergeCell ref="H36:I36"/>
    <mergeCell ref="D36:E36"/>
    <mergeCell ref="L33:M33"/>
    <mergeCell ref="H30:I31"/>
    <mergeCell ref="T33:U33"/>
    <mergeCell ref="D32:E32"/>
    <mergeCell ref="H32:I32"/>
    <mergeCell ref="L32:M32"/>
    <mergeCell ref="T32:U32"/>
    <mergeCell ref="L40:M40"/>
    <mergeCell ref="P40:Q40"/>
    <mergeCell ref="T40:U40"/>
    <mergeCell ref="T41:U41"/>
    <mergeCell ref="H41:I41"/>
    <mergeCell ref="T39:U39"/>
    <mergeCell ref="T37:U38"/>
    <mergeCell ref="L41:M41"/>
    <mergeCell ref="L39:M39"/>
    <mergeCell ref="L37:M38"/>
    <mergeCell ref="D41:E41"/>
    <mergeCell ref="D39:E39"/>
    <mergeCell ref="H39:I39"/>
    <mergeCell ref="P41:Q41"/>
    <mergeCell ref="C1:V1"/>
    <mergeCell ref="T30:U31"/>
    <mergeCell ref="S23:U23"/>
    <mergeCell ref="S24:U24"/>
    <mergeCell ref="S25:U25"/>
    <mergeCell ref="S26:U26"/>
    <mergeCell ref="S27:U27"/>
    <mergeCell ref="S19:U19"/>
    <mergeCell ref="S20:U20"/>
    <mergeCell ref="S21:U21"/>
    <mergeCell ref="S6:U6"/>
    <mergeCell ref="S7:U7"/>
    <mergeCell ref="S8:U8"/>
    <mergeCell ref="S9:U9"/>
    <mergeCell ref="S2:V2"/>
    <mergeCell ref="S4:U4"/>
    <mergeCell ref="K22:M22"/>
    <mergeCell ref="O22:Q22"/>
    <mergeCell ref="S5:U5"/>
    <mergeCell ref="O2:R2"/>
    <mergeCell ref="O4:Q4"/>
    <mergeCell ref="O5:Q5"/>
    <mergeCell ref="O6:Q6"/>
    <mergeCell ref="O7:Q7"/>
    <mergeCell ref="P30:Q31"/>
    <mergeCell ref="P34:Q34"/>
    <mergeCell ref="P39:Q39"/>
    <mergeCell ref="P37:Q38"/>
    <mergeCell ref="O24:Q24"/>
    <mergeCell ref="O25:Q25"/>
    <mergeCell ref="O26:Q26"/>
    <mergeCell ref="O19:Q19"/>
    <mergeCell ref="O20:Q20"/>
    <mergeCell ref="O21:Q21"/>
    <mergeCell ref="O23:Q23"/>
    <mergeCell ref="P33:Q33"/>
    <mergeCell ref="P32:Q32"/>
    <mergeCell ref="M27:O27"/>
    <mergeCell ref="P27:R27"/>
    <mergeCell ref="K23:M23"/>
    <mergeCell ref="K24:M24"/>
    <mergeCell ref="K25:M25"/>
    <mergeCell ref="K26:M26"/>
    <mergeCell ref="S22:U22"/>
    <mergeCell ref="G2:J2"/>
    <mergeCell ref="G4:I4"/>
    <mergeCell ref="G5:I5"/>
    <mergeCell ref="G6:I6"/>
    <mergeCell ref="G7:I7"/>
    <mergeCell ref="G8:I8"/>
    <mergeCell ref="G9:I9"/>
    <mergeCell ref="G19:I19"/>
    <mergeCell ref="K19:M19"/>
    <mergeCell ref="K2:N2"/>
    <mergeCell ref="K4:M4"/>
    <mergeCell ref="K5:M5"/>
    <mergeCell ref="K6:M6"/>
    <mergeCell ref="K7:M7"/>
    <mergeCell ref="K8:M8"/>
    <mergeCell ref="K9:M9"/>
    <mergeCell ref="K20:M20"/>
    <mergeCell ref="K21:M21"/>
    <mergeCell ref="G20:I20"/>
    <mergeCell ref="G21:I21"/>
    <mergeCell ref="O8:Q8"/>
    <mergeCell ref="O9:Q9"/>
    <mergeCell ref="C24:E24"/>
    <mergeCell ref="C25:E25"/>
    <mergeCell ref="C22:E22"/>
    <mergeCell ref="G22:I22"/>
    <mergeCell ref="C26:E26"/>
    <mergeCell ref="C27:E27"/>
    <mergeCell ref="D30:E31"/>
    <mergeCell ref="D37:E38"/>
    <mergeCell ref="D34:E34"/>
    <mergeCell ref="D33:E33"/>
    <mergeCell ref="D29:E29"/>
    <mergeCell ref="H33:I33"/>
    <mergeCell ref="H29:I29"/>
    <mergeCell ref="C6:E6"/>
    <mergeCell ref="C7:E7"/>
    <mergeCell ref="C8:E8"/>
    <mergeCell ref="C9:E9"/>
    <mergeCell ref="C19:E19"/>
    <mergeCell ref="C20:E20"/>
    <mergeCell ref="A46:X46"/>
    <mergeCell ref="W1:W2"/>
    <mergeCell ref="B1:B2"/>
    <mergeCell ref="A1:A2"/>
    <mergeCell ref="W4:W5"/>
    <mergeCell ref="C4:E4"/>
    <mergeCell ref="C5:E5"/>
    <mergeCell ref="C21:E21"/>
    <mergeCell ref="C2:F2"/>
    <mergeCell ref="X1:X2"/>
    <mergeCell ref="C23:E23"/>
    <mergeCell ref="H34:I34"/>
    <mergeCell ref="H37:I38"/>
    <mergeCell ref="G23:I23"/>
    <mergeCell ref="G24:I24"/>
    <mergeCell ref="G25:I25"/>
    <mergeCell ref="G26:I26"/>
    <mergeCell ref="G27:I27"/>
  </mergeCells>
  <conditionalFormatting sqref="C9:E9">
    <cfRule type="containsText" dxfId="56" priority="210" operator="containsText" text="Attenzione">
      <formula>NOT(ISERROR(SEARCH("Attenzione",C9)))</formula>
    </cfRule>
  </conditionalFormatting>
  <conditionalFormatting sqref="C27:E27">
    <cfRule type="containsText" dxfId="55" priority="62" operator="containsText" text="Attenzione">
      <formula>NOT(ISERROR(SEARCH("Attenzione",C27)))</formula>
    </cfRule>
  </conditionalFormatting>
  <conditionalFormatting sqref="D30">
    <cfRule type="containsText" dxfId="54" priority="222" operator="containsText" text="Mancano">
      <formula>NOT(ISERROR(SEARCH("Mancano",D30)))</formula>
    </cfRule>
  </conditionalFormatting>
  <conditionalFormatting sqref="D37">
    <cfRule type="containsText" dxfId="53" priority="48" operator="containsText" text="Mancano">
      <formula>NOT(ISERROR(SEARCH("Mancano",D37)))</formula>
    </cfRule>
  </conditionalFormatting>
  <conditionalFormatting sqref="D39">
    <cfRule type="containsText" dxfId="52" priority="151" operator="containsText" text="Attenzione">
      <formula>NOT(ISERROR(SEARCH("Attenzione",D39)))</formula>
    </cfRule>
  </conditionalFormatting>
  <conditionalFormatting sqref="D30:E31 D32">
    <cfRule type="containsText" dxfId="51" priority="152" operator="containsText" text="Attenzione">
      <formula>NOT(ISERROR(SEARCH("Attenzione",D30)))</formula>
    </cfRule>
  </conditionalFormatting>
  <conditionalFormatting sqref="D32:E32">
    <cfRule type="containsText" dxfId="50" priority="51" operator="containsText" text="Mancano">
      <formula>NOT(ISERROR(SEARCH("Mancano",D32)))</formula>
    </cfRule>
  </conditionalFormatting>
  <conditionalFormatting sqref="D34:E34">
    <cfRule type="containsText" dxfId="49" priority="220" operator="containsText" text="Mancano">
      <formula>NOT(ISERROR(SEARCH("Mancano",D34)))</formula>
    </cfRule>
  </conditionalFormatting>
  <conditionalFormatting sqref="D37:E38">
    <cfRule type="containsText" dxfId="48" priority="47" operator="containsText" text="Attenzione">
      <formula>NOT(ISERROR(SEARCH("Attenzione",D37)))</formula>
    </cfRule>
  </conditionalFormatting>
  <conditionalFormatting sqref="D39:E39">
    <cfRule type="containsText" dxfId="47" priority="46" operator="containsText" text="Mancano">
      <formula>NOT(ISERROR(SEARCH("Mancano",D39)))</formula>
    </cfRule>
  </conditionalFormatting>
  <conditionalFormatting sqref="D41:E41">
    <cfRule type="containsText" dxfId="46" priority="212" operator="containsText" text="Mancano">
      <formula>NOT(ISERROR(SEARCH("Mancano",D41)))</formula>
    </cfRule>
  </conditionalFormatting>
  <conditionalFormatting sqref="G9:I9">
    <cfRule type="containsText" dxfId="45" priority="42" operator="containsText" text="Attenzione">
      <formula>NOT(ISERROR(SEARCH("Attenzione",G9)))</formula>
    </cfRule>
  </conditionalFormatting>
  <conditionalFormatting sqref="G27:U27">
    <cfRule type="containsText" dxfId="44" priority="1" operator="containsText" text="Attenzione">
      <formula>NOT(ISERROR(SEARCH("Attenzione",G27)))</formula>
    </cfRule>
  </conditionalFormatting>
  <conditionalFormatting sqref="H30">
    <cfRule type="containsText" dxfId="43" priority="45" operator="containsText" text="Mancano">
      <formula>NOT(ISERROR(SEARCH("Mancano",H30)))</formula>
    </cfRule>
  </conditionalFormatting>
  <conditionalFormatting sqref="H37">
    <cfRule type="containsText" dxfId="42" priority="37" operator="containsText" text="Mancano">
      <formula>NOT(ISERROR(SEARCH("Mancano",H37)))</formula>
    </cfRule>
  </conditionalFormatting>
  <conditionalFormatting sqref="H39">
    <cfRule type="containsText" dxfId="41" priority="40" operator="containsText" text="Attenzione">
      <formula>NOT(ISERROR(SEARCH("Attenzione",H39)))</formula>
    </cfRule>
  </conditionalFormatting>
  <conditionalFormatting sqref="H30:I31 H32">
    <cfRule type="containsText" dxfId="40" priority="41" operator="containsText" text="Attenzione">
      <formula>NOT(ISERROR(SEARCH("Attenzione",H30)))</formula>
    </cfRule>
  </conditionalFormatting>
  <conditionalFormatting sqref="H32:I32">
    <cfRule type="containsText" dxfId="39" priority="38" operator="containsText" text="Mancano">
      <formula>NOT(ISERROR(SEARCH("Mancano",H32)))</formula>
    </cfRule>
  </conditionalFormatting>
  <conditionalFormatting sqref="H34:I34">
    <cfRule type="containsText" dxfId="38" priority="44" operator="containsText" text="Mancano">
      <formula>NOT(ISERROR(SEARCH("Mancano",H34)))</formula>
    </cfRule>
  </conditionalFormatting>
  <conditionalFormatting sqref="H37:I38">
    <cfRule type="containsText" dxfId="37" priority="36" operator="containsText" text="Attenzione">
      <formula>NOT(ISERROR(SEARCH("Attenzione",H37)))</formula>
    </cfRule>
  </conditionalFormatting>
  <conditionalFormatting sqref="H39:I39">
    <cfRule type="containsText" dxfId="36" priority="35" operator="containsText" text="Mancano">
      <formula>NOT(ISERROR(SEARCH("Mancano",H39)))</formula>
    </cfRule>
  </conditionalFormatting>
  <conditionalFormatting sqref="H41:I41">
    <cfRule type="containsText" dxfId="35" priority="43" operator="containsText" text="Mancano">
      <formula>NOT(ISERROR(SEARCH("Mancano",H41)))</formula>
    </cfRule>
  </conditionalFormatting>
  <conditionalFormatting sqref="K9:M9">
    <cfRule type="containsText" dxfId="34" priority="31" operator="containsText" text="Attenzione">
      <formula>NOT(ISERROR(SEARCH("Attenzione",K9)))</formula>
    </cfRule>
  </conditionalFormatting>
  <conditionalFormatting sqref="L30">
    <cfRule type="containsText" dxfId="33" priority="34" operator="containsText" text="Mancano">
      <formula>NOT(ISERROR(SEARCH("Mancano",L30)))</formula>
    </cfRule>
  </conditionalFormatting>
  <conditionalFormatting sqref="L37">
    <cfRule type="containsText" dxfId="32" priority="26" operator="containsText" text="Mancano">
      <formula>NOT(ISERROR(SEARCH("Mancano",L37)))</formula>
    </cfRule>
  </conditionalFormatting>
  <conditionalFormatting sqref="L39">
    <cfRule type="containsText" dxfId="31" priority="29" operator="containsText" text="Attenzione">
      <formula>NOT(ISERROR(SEARCH("Attenzione",L39)))</formula>
    </cfRule>
  </conditionalFormatting>
  <conditionalFormatting sqref="L30:M31 L32">
    <cfRule type="containsText" dxfId="30" priority="30" operator="containsText" text="Attenzione">
      <formula>NOT(ISERROR(SEARCH("Attenzione",L30)))</formula>
    </cfRule>
  </conditionalFormatting>
  <conditionalFormatting sqref="L32:M32">
    <cfRule type="containsText" dxfId="29" priority="27" operator="containsText" text="Mancano">
      <formula>NOT(ISERROR(SEARCH("Mancano",L32)))</formula>
    </cfRule>
  </conditionalFormatting>
  <conditionalFormatting sqref="L34:M34">
    <cfRule type="containsText" dxfId="28" priority="33" operator="containsText" text="Mancano">
      <formula>NOT(ISERROR(SEARCH("Mancano",L34)))</formula>
    </cfRule>
  </conditionalFormatting>
  <conditionalFormatting sqref="L37:M38">
    <cfRule type="containsText" dxfId="27" priority="25" operator="containsText" text="Attenzione">
      <formula>NOT(ISERROR(SEARCH("Attenzione",L37)))</formula>
    </cfRule>
  </conditionalFormatting>
  <conditionalFormatting sqref="L39:M39">
    <cfRule type="containsText" dxfId="26" priority="24" operator="containsText" text="Mancano">
      <formula>NOT(ISERROR(SEARCH("Mancano",L39)))</formula>
    </cfRule>
  </conditionalFormatting>
  <conditionalFormatting sqref="L41:M41">
    <cfRule type="containsText" dxfId="25" priority="32" operator="containsText" text="Mancano">
      <formula>NOT(ISERROR(SEARCH("Mancano",L41)))</formula>
    </cfRule>
  </conditionalFormatting>
  <conditionalFormatting sqref="O9:Q9">
    <cfRule type="containsText" dxfId="24" priority="20" operator="containsText" text="Attenzione">
      <formula>NOT(ISERROR(SEARCH("Attenzione",O9)))</formula>
    </cfRule>
  </conditionalFormatting>
  <conditionalFormatting sqref="P30">
    <cfRule type="containsText" dxfId="23" priority="23" operator="containsText" text="Mancano">
      <formula>NOT(ISERROR(SEARCH("Mancano",P30)))</formula>
    </cfRule>
  </conditionalFormatting>
  <conditionalFormatting sqref="P37">
    <cfRule type="containsText" dxfId="22" priority="15" operator="containsText" text="Mancano">
      <formula>NOT(ISERROR(SEARCH("Mancano",P37)))</formula>
    </cfRule>
  </conditionalFormatting>
  <conditionalFormatting sqref="P39">
    <cfRule type="containsText" dxfId="21" priority="18" operator="containsText" text="Attenzione">
      <formula>NOT(ISERROR(SEARCH("Attenzione",P39)))</formula>
    </cfRule>
  </conditionalFormatting>
  <conditionalFormatting sqref="P30:Q31 P32">
    <cfRule type="containsText" dxfId="20" priority="19" operator="containsText" text="Attenzione">
      <formula>NOT(ISERROR(SEARCH("Attenzione",P30)))</formula>
    </cfRule>
  </conditionalFormatting>
  <conditionalFormatting sqref="P32:Q32">
    <cfRule type="containsText" dxfId="19" priority="16" operator="containsText" text="Mancano">
      <formula>NOT(ISERROR(SEARCH("Mancano",P32)))</formula>
    </cfRule>
  </conditionalFormatting>
  <conditionalFormatting sqref="P34:Q34">
    <cfRule type="containsText" dxfId="18" priority="22" operator="containsText" text="Mancano">
      <formula>NOT(ISERROR(SEARCH("Mancano",P34)))</formula>
    </cfRule>
  </conditionalFormatting>
  <conditionalFormatting sqref="P37:Q38">
    <cfRule type="containsText" dxfId="17" priority="14" operator="containsText" text="Attenzione">
      <formula>NOT(ISERROR(SEARCH("Attenzione",P37)))</formula>
    </cfRule>
  </conditionalFormatting>
  <conditionalFormatting sqref="P39:Q39">
    <cfRule type="containsText" dxfId="16" priority="13" operator="containsText" text="Mancano">
      <formula>NOT(ISERROR(SEARCH("Mancano",P39)))</formula>
    </cfRule>
  </conditionalFormatting>
  <conditionalFormatting sqref="P41:Q41">
    <cfRule type="containsText" dxfId="15" priority="21" operator="containsText" text="Mancano">
      <formula>NOT(ISERROR(SEARCH("Mancano",P41)))</formula>
    </cfRule>
  </conditionalFormatting>
  <conditionalFormatting sqref="S9:U9">
    <cfRule type="containsText" dxfId="14" priority="9" operator="containsText" text="Attenzione">
      <formula>NOT(ISERROR(SEARCH("Attenzione",S9)))</formula>
    </cfRule>
  </conditionalFormatting>
  <conditionalFormatting sqref="T30">
    <cfRule type="containsText" dxfId="13" priority="12" operator="containsText" text="Mancano">
      <formula>NOT(ISERROR(SEARCH("Mancano",T30)))</formula>
    </cfRule>
  </conditionalFormatting>
  <conditionalFormatting sqref="T37">
    <cfRule type="containsText" dxfId="12" priority="4" operator="containsText" text="Mancano">
      <formula>NOT(ISERROR(SEARCH("Mancano",T37)))</formula>
    </cfRule>
  </conditionalFormatting>
  <conditionalFormatting sqref="T39">
    <cfRule type="containsText" dxfId="11" priority="7" operator="containsText" text="Attenzione">
      <formula>NOT(ISERROR(SEARCH("Attenzione",T39)))</formula>
    </cfRule>
  </conditionalFormatting>
  <conditionalFormatting sqref="T30:U31 T32">
    <cfRule type="containsText" dxfId="10" priority="8" operator="containsText" text="Attenzione">
      <formula>NOT(ISERROR(SEARCH("Attenzione",T30)))</formula>
    </cfRule>
  </conditionalFormatting>
  <conditionalFormatting sqref="T32:U32">
    <cfRule type="containsText" dxfId="9" priority="5" operator="containsText" text="Mancano">
      <formula>NOT(ISERROR(SEARCH("Mancano",T32)))</formula>
    </cfRule>
  </conditionalFormatting>
  <conditionalFormatting sqref="T34:U34">
    <cfRule type="containsText" dxfId="8" priority="11" operator="containsText" text="Mancano">
      <formula>NOT(ISERROR(SEARCH("Mancano",T34)))</formula>
    </cfRule>
  </conditionalFormatting>
  <conditionalFormatting sqref="T37:U38">
    <cfRule type="containsText" dxfId="7" priority="3" operator="containsText" text="Attenzione">
      <formula>NOT(ISERROR(SEARCH("Attenzione",T37)))</formula>
    </cfRule>
  </conditionalFormatting>
  <conditionalFormatting sqref="T39:U39">
    <cfRule type="containsText" dxfId="6" priority="2" operator="containsText" text="Mancano">
      <formula>NOT(ISERROR(SEARCH("Mancano",T39)))</formula>
    </cfRule>
  </conditionalFormatting>
  <conditionalFormatting sqref="T41:U41">
    <cfRule type="containsText" dxfId="5" priority="10" operator="containsText" text="Mancano">
      <formula>NOT(ISERROR(SEARCH("Mancano",T41)))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topLeftCell="A2" zoomScale="120" zoomScaleNormal="120" workbookViewId="0">
      <selection activeCell="K24" sqref="K24"/>
    </sheetView>
  </sheetViews>
  <sheetFormatPr defaultRowHeight="15" x14ac:dyDescent="0.25"/>
  <cols>
    <col min="1" max="1" width="62.42578125" customWidth="1"/>
    <col min="2" max="2" width="26.85546875" customWidth="1"/>
    <col min="3" max="3" width="8.140625" customWidth="1"/>
    <col min="4" max="4" width="20.42578125" customWidth="1"/>
    <col min="5" max="5" width="11.140625" bestFit="1" customWidth="1"/>
    <col min="6" max="6" width="14.42578125" customWidth="1"/>
  </cols>
  <sheetData>
    <row r="1" spans="1:6" ht="31.5" customHeight="1" x14ac:dyDescent="0.25">
      <c r="A1" s="165" t="s">
        <v>8</v>
      </c>
      <c r="B1" s="166"/>
      <c r="C1" s="166"/>
      <c r="D1" s="166"/>
      <c r="E1" s="167"/>
      <c r="F1" s="73" t="s">
        <v>32</v>
      </c>
    </row>
    <row r="2" spans="1:6" ht="23.1" customHeight="1" x14ac:dyDescent="0.25">
      <c r="A2" s="171" t="s">
        <v>11</v>
      </c>
      <c r="B2" s="171"/>
      <c r="C2" s="171"/>
      <c r="D2" s="171"/>
      <c r="E2" s="171"/>
      <c r="F2" s="74"/>
    </row>
    <row r="3" spans="1:6" ht="16.5" x14ac:dyDescent="0.25">
      <c r="A3" s="75" t="s">
        <v>9</v>
      </c>
      <c r="B3" s="173" t="s">
        <v>36</v>
      </c>
      <c r="C3" s="174"/>
      <c r="D3" s="75" t="s">
        <v>10</v>
      </c>
      <c r="E3" s="76" t="s">
        <v>0</v>
      </c>
      <c r="F3" s="74"/>
    </row>
    <row r="4" spans="1:6" ht="44.45" customHeight="1" x14ac:dyDescent="0.25">
      <c r="A4" s="77" t="s">
        <v>24</v>
      </c>
      <c r="B4" s="78"/>
      <c r="C4" s="78"/>
      <c r="D4" s="94">
        <v>10000</v>
      </c>
      <c r="E4" s="79">
        <f>D4/D10</f>
        <v>0.19230769230769232</v>
      </c>
      <c r="F4" s="74"/>
    </row>
    <row r="5" spans="1:6" ht="44.45" customHeight="1" x14ac:dyDescent="0.25">
      <c r="A5" s="77" t="s">
        <v>55</v>
      </c>
      <c r="B5" s="80" t="s">
        <v>25</v>
      </c>
      <c r="C5" s="81">
        <f>D5/D10</f>
        <v>0.48076923076923078</v>
      </c>
      <c r="D5" s="94">
        <v>25000</v>
      </c>
      <c r="E5" s="79">
        <f>(D5)/D10</f>
        <v>0.48076923076923078</v>
      </c>
      <c r="F5" s="82" t="str">
        <f>IF(C5&lt;=50%,"ok","errore")</f>
        <v>ok</v>
      </c>
    </row>
    <row r="6" spans="1:6" ht="44.45" customHeight="1" x14ac:dyDescent="0.25">
      <c r="A6" s="77" t="s">
        <v>26</v>
      </c>
      <c r="B6" s="78"/>
      <c r="C6" s="78"/>
      <c r="D6" s="94"/>
      <c r="E6" s="79">
        <f>D6/D10</f>
        <v>0</v>
      </c>
      <c r="F6" s="74"/>
    </row>
    <row r="7" spans="1:6" ht="44.45" customHeight="1" x14ac:dyDescent="0.25">
      <c r="A7" s="77" t="s">
        <v>12</v>
      </c>
      <c r="B7" s="78"/>
      <c r="C7" s="78"/>
      <c r="D7" s="94">
        <v>7000</v>
      </c>
      <c r="E7" s="79">
        <f>D7/D10</f>
        <v>0.13461538461538461</v>
      </c>
      <c r="F7" s="74"/>
    </row>
    <row r="8" spans="1:6" ht="44.45" customHeight="1" x14ac:dyDescent="0.25">
      <c r="A8" s="77" t="s">
        <v>13</v>
      </c>
      <c r="B8" s="78"/>
      <c r="C8" s="78"/>
      <c r="D8" s="94">
        <v>10000</v>
      </c>
      <c r="E8" s="79">
        <f>D8/D10</f>
        <v>0.19230769230769232</v>
      </c>
      <c r="F8" s="74"/>
    </row>
    <row r="9" spans="1:6" ht="44.45" customHeight="1" x14ac:dyDescent="0.25">
      <c r="A9" s="77" t="s">
        <v>63</v>
      </c>
      <c r="B9" s="80" t="s">
        <v>27</v>
      </c>
      <c r="C9" s="83">
        <f>D9/D10</f>
        <v>0</v>
      </c>
      <c r="D9" s="94"/>
      <c r="E9" s="84">
        <f>D9/D10</f>
        <v>0</v>
      </c>
      <c r="F9" s="97" t="str">
        <f>IF(E9&lt;=20%,"ok","errore")</f>
        <v>ok</v>
      </c>
    </row>
    <row r="10" spans="1:6" ht="16.5" x14ac:dyDescent="0.25">
      <c r="A10" s="85" t="s">
        <v>14</v>
      </c>
      <c r="B10" s="85"/>
      <c r="C10" s="85"/>
      <c r="D10" s="86">
        <f>SUM(D4:D9)</f>
        <v>52000</v>
      </c>
      <c r="E10" s="87">
        <f>SUM(E4:E9)</f>
        <v>1</v>
      </c>
      <c r="F10" s="74"/>
    </row>
    <row r="11" spans="1:6" ht="31.5" customHeight="1" x14ac:dyDescent="0.25">
      <c r="A11" s="172" t="s">
        <v>15</v>
      </c>
      <c r="B11" s="172"/>
      <c r="C11" s="172"/>
      <c r="D11" s="172"/>
      <c r="E11" s="172"/>
      <c r="F11" s="74"/>
    </row>
    <row r="12" spans="1:6" ht="16.5" x14ac:dyDescent="0.25">
      <c r="A12" s="85" t="s">
        <v>9</v>
      </c>
      <c r="B12" s="173" t="s">
        <v>36</v>
      </c>
      <c r="C12" s="174"/>
      <c r="D12" s="75" t="s">
        <v>10</v>
      </c>
      <c r="E12" s="76" t="s">
        <v>0</v>
      </c>
      <c r="F12" s="74"/>
    </row>
    <row r="13" spans="1:6" ht="24" customHeight="1" x14ac:dyDescent="0.25">
      <c r="A13" s="77" t="s">
        <v>16</v>
      </c>
      <c r="B13" s="80" t="s">
        <v>35</v>
      </c>
      <c r="C13" s="83">
        <f>D13/D10</f>
        <v>0.11923076923076924</v>
      </c>
      <c r="D13" s="94">
        <v>6200</v>
      </c>
      <c r="E13" s="79">
        <f>D13/D25</f>
        <v>0.11923076923076924</v>
      </c>
      <c r="F13" s="88" t="str">
        <f>IF(D13&gt;=D10*10%,"ok","errore")</f>
        <v>ok</v>
      </c>
    </row>
    <row r="14" spans="1:6" ht="24" customHeight="1" x14ac:dyDescent="0.25">
      <c r="A14" s="77" t="s">
        <v>18</v>
      </c>
      <c r="B14" s="77"/>
      <c r="C14" s="77"/>
      <c r="D14" s="94">
        <v>30000</v>
      </c>
      <c r="E14" s="79">
        <f>D14/D25</f>
        <v>0.57692307692307687</v>
      </c>
      <c r="F14" s="74"/>
    </row>
    <row r="15" spans="1:6" ht="24" customHeight="1" x14ac:dyDescent="0.25">
      <c r="A15" s="77" t="s">
        <v>17</v>
      </c>
      <c r="B15" s="78"/>
      <c r="C15" s="78"/>
      <c r="D15" s="89"/>
      <c r="E15" s="168">
        <f>(D16+D17)/D25</f>
        <v>0</v>
      </c>
      <c r="F15" s="74"/>
    </row>
    <row r="16" spans="1:6" ht="24" customHeight="1" x14ac:dyDescent="0.25">
      <c r="A16" s="96" t="s">
        <v>28</v>
      </c>
      <c r="B16" s="90"/>
      <c r="C16" s="90"/>
      <c r="D16" s="95"/>
      <c r="E16" s="169"/>
      <c r="F16" s="74"/>
    </row>
    <row r="17" spans="1:6" ht="24" customHeight="1" x14ac:dyDescent="0.25">
      <c r="A17" s="96" t="s">
        <v>29</v>
      </c>
      <c r="B17" s="90"/>
      <c r="C17" s="90"/>
      <c r="D17" s="95"/>
      <c r="E17" s="169"/>
      <c r="F17" s="74"/>
    </row>
    <row r="18" spans="1:6" ht="24" customHeight="1" x14ac:dyDescent="0.25">
      <c r="A18" s="77" t="s">
        <v>19</v>
      </c>
      <c r="B18" s="78"/>
      <c r="C18" s="78"/>
      <c r="D18" s="89"/>
      <c r="E18" s="168">
        <f>(D19+D20)/D25</f>
        <v>0</v>
      </c>
      <c r="F18" s="74"/>
    </row>
    <row r="19" spans="1:6" ht="24" customHeight="1" x14ac:dyDescent="0.25">
      <c r="A19" s="96" t="s">
        <v>30</v>
      </c>
      <c r="B19" s="90"/>
      <c r="C19" s="90"/>
      <c r="D19" s="95"/>
      <c r="E19" s="169"/>
      <c r="F19" s="74"/>
    </row>
    <row r="20" spans="1:6" ht="24" customHeight="1" x14ac:dyDescent="0.25">
      <c r="A20" s="96" t="s">
        <v>31</v>
      </c>
      <c r="B20" s="90"/>
      <c r="C20" s="90"/>
      <c r="D20" s="95"/>
      <c r="E20" s="169"/>
      <c r="F20" s="74"/>
    </row>
    <row r="21" spans="1:6" ht="24" customHeight="1" x14ac:dyDescent="0.25">
      <c r="A21" s="77" t="s">
        <v>20</v>
      </c>
      <c r="B21" s="78"/>
      <c r="C21" s="78"/>
      <c r="D21" s="89"/>
      <c r="E21" s="170">
        <f>(D22+D23)/D25</f>
        <v>0</v>
      </c>
      <c r="F21" s="74"/>
    </row>
    <row r="22" spans="1:6" ht="24" customHeight="1" x14ac:dyDescent="0.25">
      <c r="A22" s="96" t="s">
        <v>30</v>
      </c>
      <c r="B22" s="90"/>
      <c r="C22" s="90"/>
      <c r="D22" s="95"/>
      <c r="E22" s="170"/>
      <c r="F22" s="74"/>
    </row>
    <row r="23" spans="1:6" ht="24" customHeight="1" x14ac:dyDescent="0.25">
      <c r="A23" s="96" t="s">
        <v>31</v>
      </c>
      <c r="B23" s="90"/>
      <c r="C23" s="90"/>
      <c r="D23" s="95"/>
      <c r="E23" s="170"/>
      <c r="F23" s="74"/>
    </row>
    <row r="24" spans="1:6" ht="24" customHeight="1" x14ac:dyDescent="0.25">
      <c r="A24" s="77" t="s">
        <v>21</v>
      </c>
      <c r="B24" s="80" t="s">
        <v>22</v>
      </c>
      <c r="C24" s="83">
        <f>D24/D10</f>
        <v>0.30384615384615382</v>
      </c>
      <c r="D24" s="94">
        <v>15800</v>
      </c>
      <c r="E24" s="79">
        <f>D24/D25</f>
        <v>0.30384615384615382</v>
      </c>
      <c r="F24" s="73" t="str">
        <f>IF(C24&lt;=90%,"ok","errore")</f>
        <v>ok</v>
      </c>
    </row>
    <row r="25" spans="1:6" ht="39" customHeight="1" x14ac:dyDescent="0.25">
      <c r="A25" s="85" t="s">
        <v>23</v>
      </c>
      <c r="B25" s="85"/>
      <c r="C25" s="85"/>
      <c r="D25" s="86">
        <f>IF(D13&lt;(SUM(D13:D24)*0.1),"cofinanziamento insufficiente",SUM(D13:D24))</f>
        <v>52000</v>
      </c>
      <c r="E25" s="91">
        <f>SUM(E13:E24)</f>
        <v>1</v>
      </c>
      <c r="F25" s="74"/>
    </row>
    <row r="26" spans="1:6" ht="27.6" customHeight="1" x14ac:dyDescent="0.25">
      <c r="A26" s="85" t="s">
        <v>33</v>
      </c>
      <c r="B26" s="92" t="s">
        <v>39</v>
      </c>
      <c r="C26" s="85"/>
      <c r="D26" s="93">
        <f>D25-D10</f>
        <v>0</v>
      </c>
      <c r="E26" s="76"/>
      <c r="F26" s="73" t="str">
        <f>IF(D26&lt;=0,"ok","errore")</f>
        <v>ok</v>
      </c>
    </row>
    <row r="27" spans="1:6" ht="21" x14ac:dyDescent="0.35">
      <c r="A27" s="1"/>
      <c r="B27" s="1"/>
      <c r="C27" s="1"/>
    </row>
  </sheetData>
  <sheetProtection algorithmName="SHA-512" hashValue="2J7gv7iiKijvNO6pS+9H3/q5CjlXmJaL5oopz+C+4j0rRDCCYWM6IX9wnmcgyKdD+cOTVLYsvwZOF+YpMvvHTA==" saltValue="HEDaqyEHhCMeO0xtNvjanA==" spinCount="100000" sheet="1" objects="1" scenarios="1"/>
  <mergeCells count="8">
    <mergeCell ref="A1:E1"/>
    <mergeCell ref="E15:E17"/>
    <mergeCell ref="E18:E20"/>
    <mergeCell ref="E21:E23"/>
    <mergeCell ref="A2:E2"/>
    <mergeCell ref="A11:E11"/>
    <mergeCell ref="B3:C3"/>
    <mergeCell ref="B12:C12"/>
  </mergeCells>
  <conditionalFormatting sqref="F5">
    <cfRule type="containsText" dxfId="4" priority="5" operator="containsText" text="errore">
      <formula>NOT(ISERROR(SEARCH("errore",F5)))</formula>
    </cfRule>
  </conditionalFormatting>
  <conditionalFormatting sqref="F9">
    <cfRule type="containsText" dxfId="3" priority="4" operator="containsText" text="errore">
      <formula>NOT(ISERROR(SEARCH("errore",F9)))</formula>
    </cfRule>
  </conditionalFormatting>
  <conditionalFormatting sqref="F13">
    <cfRule type="containsText" dxfId="2" priority="3" operator="containsText" text="errore">
      <formula>NOT(ISERROR(SEARCH("errore",F13)))</formula>
    </cfRule>
  </conditionalFormatting>
  <conditionalFormatting sqref="F24">
    <cfRule type="containsText" dxfId="1" priority="2" operator="containsText" text="errore">
      <formula>NOT(ISERROR(SEARCH("errore",F24)))</formula>
    </cfRule>
  </conditionalFormatting>
  <conditionalFormatting sqref="F26">
    <cfRule type="containsText" dxfId="0" priority="1" operator="containsText" text="errore">
      <formula>NOT(ISERROR(SEARCH("errore",F26)))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3F471BBEFB6F4C80D5524F4119AC46" ma:contentTypeVersion="4" ma:contentTypeDescription="Create a new document." ma:contentTypeScope="" ma:versionID="898c0739409972ede743038f02fc1056">
  <xsd:schema xmlns:xsd="http://www.w3.org/2001/XMLSchema" xmlns:xs="http://www.w3.org/2001/XMLSchema" xmlns:p="http://schemas.microsoft.com/office/2006/metadata/properties" xmlns:ns2="cea6cc7c-02e5-405b-9547-016ddd8b3860" targetNamespace="http://schemas.microsoft.com/office/2006/metadata/properties" ma:root="true" ma:fieldsID="2ca89b650ef09535701a7a189d22aeee" ns2:_="">
    <xsd:import namespace="cea6cc7c-02e5-405b-9547-016ddd8b386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a6cc7c-02e5-405b-9547-016ddd8b386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90D750-23E6-4951-B7C0-7A121B4F912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847644D-7299-45F9-8306-E0D9877D49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DF36FA-95EE-458D-AE9F-5D975466DE75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cea6cc7c-02e5-405b-9547-016ddd8b3860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8FCC9C59-0737-4DFF-991F-CAED7B1BF0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a6cc7c-02e5-405b-9547-016ddd8b38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simula contr</vt:lpstr>
      <vt:lpstr>Piano Econ e Fin.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Turinetti Maria Pia</dc:creator>
  <cp:lastModifiedBy>Mastromonaco Alessandro</cp:lastModifiedBy>
  <dcterms:created xsi:type="dcterms:W3CDTF">2025-09-17T14:09:17Z</dcterms:created>
  <dcterms:modified xsi:type="dcterms:W3CDTF">2026-08-06T10:48:18Z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0x010100713F471BBEFB6F4C80D5524F4119AC46</vt:lpwstr>
  </property>
</Properties>
</file>