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Comune\FAT fotovoltaico accumulatori e termici\BANDO PARROCCHIE\"/>
    </mc:Choice>
  </mc:AlternateContent>
  <xr:revisionPtr revIDLastSave="0" documentId="13_ncr:1_{D63D09C4-AFC9-43F8-A62F-F1C3D6736513}" xr6:coauthVersionLast="47" xr6:coauthVersionMax="47" xr10:uidLastSave="{00000000-0000-0000-0000-000000000000}"/>
  <bookViews>
    <workbookView xWindow="290" yWindow="40" windowWidth="18910" windowHeight="10160" xr2:uid="{00000000-000D-0000-FFFF-FFFF00000000}"/>
  </bookViews>
  <sheets>
    <sheet name="Calcolo incentivo CO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4" l="1"/>
  <c r="I28" i="4" s="1"/>
  <c r="J28" i="4" s="1"/>
  <c r="E28" i="4"/>
  <c r="J22" i="4"/>
  <c r="E16" i="4"/>
  <c r="H16" i="4" s="1"/>
  <c r="I16" i="4" s="1"/>
  <c r="J16" i="4" s="1"/>
  <c r="E15" i="4"/>
  <c r="H15" i="4" s="1"/>
  <c r="I15" i="4" s="1"/>
  <c r="J15" i="4" s="1"/>
  <c r="E8" i="4"/>
  <c r="H8" i="4" s="1"/>
  <c r="I8" i="4" s="1"/>
  <c r="J8" i="4" s="1"/>
  <c r="E7" i="4"/>
  <c r="H7" i="4" s="1"/>
  <c r="I7" i="4" s="1"/>
  <c r="J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Lucchesi Giulia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Lucchesi Giulia:</t>
        </r>
        <r>
          <rPr>
            <sz val="9"/>
            <color indexed="81"/>
            <rFont val="Tahoma"/>
            <charset val="1"/>
          </rPr>
          <t xml:space="preserve">
digitare valore Watt</t>
        </r>
      </text>
    </comment>
  </commentList>
</comments>
</file>

<file path=xl/sharedStrings.xml><?xml version="1.0" encoding="utf-8"?>
<sst xmlns="http://schemas.openxmlformats.org/spreadsheetml/2006/main" count="48" uniqueCount="25">
  <si>
    <r>
      <t xml:space="preserve">FOTOVOLTAICO </t>
    </r>
    <r>
      <rPr>
        <b/>
        <sz val="22"/>
        <color theme="1"/>
        <rFont val="Calibri"/>
        <family val="2"/>
      </rPr>
      <t>≥</t>
    </r>
    <r>
      <rPr>
        <b/>
        <sz val="22"/>
        <color theme="1"/>
        <rFont val="Calibri"/>
        <family val="2"/>
        <scheme val="minor"/>
      </rPr>
      <t xml:space="preserve"> 800 W</t>
    </r>
  </si>
  <si>
    <t>Tipologia</t>
  </si>
  <si>
    <t xml:space="preserve">kW </t>
  </si>
  <si>
    <t>Spesa sostenuta al lordo di altri incentivi e detrazioni (euro)</t>
  </si>
  <si>
    <t>Spesa sotenuta a kW (da fattura)</t>
  </si>
  <si>
    <t xml:space="preserve">Costo max ammesso a kW </t>
  </si>
  <si>
    <t xml:space="preserve">Incentivo max </t>
  </si>
  <si>
    <t>verifica cond1</t>
  </si>
  <si>
    <t>verifica cond2</t>
  </si>
  <si>
    <t>incentivo erogato</t>
  </si>
  <si>
    <t>FOTOVOLTAICO fino a 799 W</t>
  </si>
  <si>
    <t>Watt</t>
  </si>
  <si>
    <t xml:space="preserve">Costo max ammesso a impianto </t>
  </si>
  <si>
    <t>A3</t>
  </si>
  <si>
    <t>ACCUMULO</t>
  </si>
  <si>
    <t>kWh</t>
  </si>
  <si>
    <t>Spesa sotenuta a kWh (da fattura)</t>
  </si>
  <si>
    <t xml:space="preserve">Costo max ammesso a kWh </t>
  </si>
  <si>
    <t>A2</t>
  </si>
  <si>
    <t>B3</t>
  </si>
  <si>
    <t>0-6</t>
  </si>
  <si>
    <t>6,01 - 20</t>
  </si>
  <si>
    <t>Fascia potenza</t>
  </si>
  <si>
    <r>
      <t xml:space="preserve">FOTOVOLTAICO </t>
    </r>
    <r>
      <rPr>
        <b/>
        <sz val="22"/>
        <color theme="1"/>
        <rFont val="Calibri"/>
        <family val="2"/>
      </rPr>
      <t>≥</t>
    </r>
    <r>
      <rPr>
        <b/>
        <sz val="22"/>
        <color theme="1"/>
        <rFont val="Calibri"/>
        <family val="2"/>
        <scheme val="minor"/>
      </rPr>
      <t xml:space="preserve"> 800 W </t>
    </r>
    <r>
      <rPr>
        <b/>
        <sz val="10"/>
        <color theme="1"/>
        <rFont val="Calibri"/>
        <family val="2"/>
        <scheme val="minor"/>
      </rPr>
      <t>In caso di obbligo di utilizzo di pannelli fotovoltaici pigmentati o coppi fotovoltaici, a seguito di specifiche prescrizioni da parte delle Amministrazioni competenti o della Soprintendenza</t>
    </r>
  </si>
  <si>
    <t xml:space="preserve">Calcolo incentivo Bando Parrocchie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</si>
</sst>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DecimaWE Rg"/>
    </font>
    <font>
      <b/>
      <sz val="11"/>
      <color theme="1"/>
      <name val="DecimaWE Rg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B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4" fontId="4" fillId="3" borderId="4" xfId="0" applyNumberFormat="1" applyFont="1" applyFill="1" applyBorder="1" applyAlignment="1" applyProtection="1">
      <alignment horizontal="center" vertical="center"/>
    </xf>
    <xf numFmtId="44" fontId="4" fillId="4" borderId="4" xfId="0" applyNumberFormat="1" applyFont="1" applyFill="1" applyBorder="1" applyAlignment="1" applyProtection="1">
      <alignment horizontal="center" vertical="center"/>
    </xf>
    <xf numFmtId="44" fontId="4" fillId="6" borderId="4" xfId="0" applyNumberFormat="1" applyFont="1" applyFill="1" applyBorder="1" applyAlignment="1" applyProtection="1">
      <alignment horizontal="center" vertical="center"/>
    </xf>
    <xf numFmtId="44" fontId="5" fillId="5" borderId="4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center" vertical="center"/>
      <protection locked="0"/>
    </xf>
    <xf numFmtId="44" fontId="4" fillId="0" borderId="0" xfId="0" applyNumberFormat="1" applyFont="1" applyFill="1" applyBorder="1" applyAlignment="1" applyProtection="1">
      <alignment horizontal="center" vertical="center"/>
    </xf>
    <xf numFmtId="44" fontId="5" fillId="0" borderId="0" xfId="0" applyNumberFormat="1" applyFont="1" applyFill="1" applyBorder="1" applyAlignment="1" applyProtection="1">
      <alignment horizontal="center" vertical="center"/>
    </xf>
    <xf numFmtId="2" fontId="5" fillId="7" borderId="4" xfId="0" applyNumberFormat="1" applyFont="1" applyFill="1" applyBorder="1" applyAlignment="1" applyProtection="1">
      <alignment horizontal="center" vertical="center"/>
      <protection locked="0"/>
    </xf>
    <xf numFmtId="44" fontId="5" fillId="7" borderId="4" xfId="0" applyNumberFormat="1" applyFont="1" applyFill="1" applyBorder="1" applyAlignment="1" applyProtection="1">
      <alignment horizontal="center" vertical="center"/>
      <protection locked="0"/>
    </xf>
    <xf numFmtId="44" fontId="4" fillId="7" borderId="4" xfId="0" applyNumberFormat="1" applyFont="1" applyFill="1" applyBorder="1" applyAlignment="1" applyProtection="1">
      <alignment horizontal="center" vertical="center"/>
    </xf>
    <xf numFmtId="2" fontId="5" fillId="8" borderId="4" xfId="0" applyNumberFormat="1" applyFont="1" applyFill="1" applyBorder="1" applyAlignment="1" applyProtection="1">
      <alignment horizontal="center" vertical="center"/>
      <protection locked="0"/>
    </xf>
    <xf numFmtId="44" fontId="5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4" fontId="4" fillId="3" borderId="7" xfId="0" applyNumberFormat="1" applyFont="1" applyFill="1" applyBorder="1" applyAlignment="1" applyProtection="1">
      <alignment horizontal="center" vertical="center"/>
    </xf>
    <xf numFmtId="44" fontId="4" fillId="4" borderId="7" xfId="0" applyNumberFormat="1" applyFont="1" applyFill="1" applyBorder="1" applyAlignment="1" applyProtection="1">
      <alignment horizontal="center" vertical="center"/>
    </xf>
    <xf numFmtId="44" fontId="4" fillId="6" borderId="7" xfId="0" applyNumberFormat="1" applyFont="1" applyFill="1" applyBorder="1" applyAlignment="1" applyProtection="1">
      <alignment horizontal="center" vertical="center"/>
    </xf>
    <xf numFmtId="44" fontId="4" fillId="2" borderId="9" xfId="0" applyNumberFormat="1" applyFont="1" applyFill="1" applyBorder="1" applyAlignment="1" applyProtection="1">
      <alignment horizontal="center" vertical="center"/>
    </xf>
    <xf numFmtId="44" fontId="4" fillId="6" borderId="8" xfId="0" applyNumberFormat="1" applyFont="1" applyFill="1" applyBorder="1" applyAlignment="1" applyProtection="1">
      <alignment horizontal="center" vertical="center"/>
    </xf>
    <xf numFmtId="44" fontId="4" fillId="2" borderId="10" xfId="0" applyNumberFormat="1" applyFont="1" applyFill="1" applyBorder="1" applyAlignment="1" applyProtection="1">
      <alignment horizontal="center" vertical="center"/>
    </xf>
    <xf numFmtId="44" fontId="4" fillId="3" borderId="11" xfId="0" applyNumberFormat="1" applyFont="1" applyFill="1" applyBorder="1" applyAlignment="1" applyProtection="1">
      <alignment horizontal="center" vertical="center"/>
    </xf>
    <xf numFmtId="44" fontId="4" fillId="4" borderId="11" xfId="0" applyNumberFormat="1" applyFont="1" applyFill="1" applyBorder="1" applyAlignment="1" applyProtection="1">
      <alignment horizontal="center" vertical="center"/>
    </xf>
    <xf numFmtId="44" fontId="4" fillId="6" borderId="11" xfId="0" applyNumberFormat="1" applyFont="1" applyFill="1" applyBorder="1" applyAlignment="1" applyProtection="1">
      <alignment horizontal="center" vertical="center"/>
    </xf>
    <xf numFmtId="44" fontId="4" fillId="6" borderId="12" xfId="0" applyNumberFormat="1" applyFont="1" applyFill="1" applyBorder="1" applyAlignment="1" applyProtection="1">
      <alignment horizontal="center" vertical="center"/>
    </xf>
    <xf numFmtId="44" fontId="4" fillId="11" borderId="10" xfId="0" applyNumberFormat="1" applyFont="1" applyFill="1" applyBorder="1" applyAlignment="1" applyProtection="1">
      <alignment horizontal="center" vertical="center"/>
    </xf>
    <xf numFmtId="44" fontId="4" fillId="11" borderId="9" xfId="0" applyNumberFormat="1" applyFont="1" applyFill="1" applyBorder="1" applyAlignment="1" applyProtection="1">
      <alignment horizontal="center" vertical="center"/>
    </xf>
    <xf numFmtId="2" fontId="5" fillId="7" borderId="4" xfId="0" applyNumberFormat="1" applyFont="1" applyFill="1" applyBorder="1" applyAlignment="1" applyProtection="1">
      <alignment horizontal="center" vertical="center"/>
    </xf>
    <xf numFmtId="2" fontId="5" fillId="8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Fill="1" applyProtection="1"/>
    <xf numFmtId="0" fontId="0" fillId="0" borderId="0" xfId="0" applyProtection="1"/>
    <xf numFmtId="0" fontId="8" fillId="0" borderId="0" xfId="0" applyFont="1" applyProtection="1"/>
    <xf numFmtId="0" fontId="2" fillId="0" borderId="0" xfId="0" applyFont="1" applyFill="1" applyProtection="1"/>
    <xf numFmtId="0" fontId="0" fillId="0" borderId="0" xfId="0" applyBorder="1" applyProtection="1"/>
    <xf numFmtId="44" fontId="0" fillId="0" borderId="0" xfId="0" applyNumberFormat="1" applyProtection="1"/>
    <xf numFmtId="0" fontId="0" fillId="0" borderId="0" xfId="0" applyFill="1" applyBorder="1" applyProtection="1"/>
    <xf numFmtId="44" fontId="0" fillId="0" borderId="0" xfId="0" applyNumberFormat="1" applyFill="1" applyProtection="1"/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2" fontId="5" fillId="11" borderId="12" xfId="0" applyNumberFormat="1" applyFont="1" applyFill="1" applyBorder="1" applyAlignment="1" applyProtection="1">
      <alignment horizontal="center" vertical="center"/>
    </xf>
    <xf numFmtId="2" fontId="5" fillId="11" borderId="8" xfId="0" applyNumberFormat="1" applyFont="1" applyFill="1" applyBorder="1" applyAlignment="1" applyProtection="1">
      <alignment horizontal="center" vertical="center"/>
    </xf>
    <xf numFmtId="2" fontId="5" fillId="2" borderId="12" xfId="0" applyNumberFormat="1" applyFont="1" applyFill="1" applyBorder="1" applyAlignment="1" applyProtection="1">
      <alignment horizontal="center" vertical="center"/>
    </xf>
    <xf numFmtId="2" fontId="5" fillId="2" borderId="8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44" fontId="5" fillId="2" borderId="5" xfId="0" applyNumberFormat="1" applyFont="1" applyFill="1" applyBorder="1" applyAlignment="1" applyProtection="1">
      <alignment horizontal="center" vertical="center"/>
      <protection locked="0"/>
    </xf>
    <xf numFmtId="4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wrapText="1"/>
    </xf>
    <xf numFmtId="0" fontId="2" fillId="0" borderId="13" xfId="0" applyFont="1" applyFill="1" applyBorder="1" applyAlignment="1" applyProtection="1">
      <alignment horizontal="left"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4" fillId="9" borderId="2" xfId="0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4" fillId="10" borderId="2" xfId="0" applyFont="1" applyFill="1" applyBorder="1" applyAlignment="1" applyProtection="1">
      <alignment horizontal="center" vertical="center" wrapText="1"/>
    </xf>
    <xf numFmtId="0" fontId="4" fillId="10" borderId="3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2" fontId="5" fillId="11" borderId="11" xfId="0" applyNumberFormat="1" applyFont="1" applyFill="1" applyBorder="1" applyAlignment="1" applyProtection="1">
      <alignment horizontal="center" vertical="center"/>
    </xf>
    <xf numFmtId="2" fontId="5" fillId="11" borderId="7" xfId="0" applyNumberFormat="1" applyFont="1" applyFill="1" applyBorder="1" applyAlignment="1" applyProtection="1">
      <alignment horizontal="center" vertical="center"/>
    </xf>
    <xf numFmtId="2" fontId="5" fillId="11" borderId="5" xfId="0" applyNumberFormat="1" applyFont="1" applyFill="1" applyBorder="1" applyAlignment="1" applyProtection="1">
      <alignment horizontal="center" vertical="center"/>
      <protection locked="0"/>
    </xf>
    <xf numFmtId="2" fontId="5" fillId="11" borderId="6" xfId="0" applyNumberFormat="1" applyFont="1" applyFill="1" applyBorder="1" applyAlignment="1" applyProtection="1">
      <alignment horizontal="center" vertical="center"/>
      <protection locked="0"/>
    </xf>
    <xf numFmtId="44" fontId="5" fillId="11" borderId="5" xfId="0" applyNumberFormat="1" applyFont="1" applyFill="1" applyBorder="1" applyAlignment="1" applyProtection="1">
      <alignment horizontal="center" vertical="center"/>
      <protection locked="0"/>
    </xf>
    <xf numFmtId="44" fontId="5" fillId="11" borderId="6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Q29"/>
  <sheetViews>
    <sheetView showGridLines="0" tabSelected="1" topLeftCell="A4" zoomScale="110" zoomScaleNormal="110" workbookViewId="0">
      <selection activeCell="D9" sqref="D9"/>
    </sheetView>
  </sheetViews>
  <sheetFormatPr defaultColWidth="8.90625" defaultRowHeight="14.5" x14ac:dyDescent="0.35"/>
  <cols>
    <col min="1" max="1" width="8.90625" style="32"/>
    <col min="2" max="2" width="9.36328125" style="32" bestFit="1" customWidth="1"/>
    <col min="3" max="3" width="16.90625" style="32" customWidth="1"/>
    <col min="4" max="4" width="35.453125" style="32" customWidth="1"/>
    <col min="5" max="5" width="16.08984375" style="32" hidden="1" customWidth="1"/>
    <col min="6" max="9" width="12.54296875" style="32" hidden="1" customWidth="1"/>
    <col min="10" max="10" width="12.54296875" style="32" customWidth="1"/>
    <col min="11" max="12" width="8.90625" style="32"/>
    <col min="13" max="13" width="11.90625" style="32" bestFit="1" customWidth="1"/>
    <col min="14" max="14" width="12.6328125" style="32" bestFit="1" customWidth="1"/>
    <col min="15" max="16384" width="8.90625" style="32"/>
  </cols>
  <sheetData>
    <row r="1" spans="1:17" ht="36" x14ac:dyDescent="0.8">
      <c r="A1" s="30" t="s">
        <v>24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2.25" customHeight="1" x14ac:dyDescent="1">
      <c r="A2" s="33"/>
      <c r="B2" s="33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31" customFormat="1" ht="34.65" customHeight="1" thickBot="1" x14ac:dyDescent="0.7">
      <c r="A3" s="34" t="s">
        <v>0</v>
      </c>
      <c r="B3" s="34"/>
      <c r="D3" s="7"/>
      <c r="E3" s="7"/>
      <c r="F3" s="7"/>
      <c r="G3" s="7"/>
      <c r="H3" s="7"/>
      <c r="I3" s="7"/>
      <c r="J3" s="8"/>
    </row>
    <row r="4" spans="1:17" ht="14.4" customHeight="1" x14ac:dyDescent="0.35">
      <c r="A4" s="63" t="s">
        <v>1</v>
      </c>
      <c r="B4" s="63" t="s">
        <v>22</v>
      </c>
      <c r="C4" s="63" t="s">
        <v>2</v>
      </c>
      <c r="D4" s="63" t="s">
        <v>3</v>
      </c>
      <c r="E4" s="63" t="s">
        <v>4</v>
      </c>
      <c r="F4" s="66" t="s">
        <v>5</v>
      </c>
      <c r="G4" s="49" t="s">
        <v>6</v>
      </c>
      <c r="H4" s="52" t="s">
        <v>7</v>
      </c>
      <c r="I4" s="52" t="s">
        <v>8</v>
      </c>
      <c r="J4" s="55" t="s">
        <v>9</v>
      </c>
    </row>
    <row r="5" spans="1:17" ht="19.399999999999999" customHeight="1" x14ac:dyDescent="0.35">
      <c r="A5" s="64"/>
      <c r="B5" s="64"/>
      <c r="C5" s="64"/>
      <c r="D5" s="64"/>
      <c r="E5" s="64"/>
      <c r="F5" s="67"/>
      <c r="G5" s="50"/>
      <c r="H5" s="53"/>
      <c r="I5" s="53"/>
      <c r="J5" s="56"/>
    </row>
    <row r="6" spans="1:17" ht="15" thickBot="1" x14ac:dyDescent="0.4">
      <c r="A6" s="65"/>
      <c r="B6" s="65"/>
      <c r="C6" s="64"/>
      <c r="D6" s="64"/>
      <c r="E6" s="65"/>
      <c r="F6" s="68"/>
      <c r="G6" s="51"/>
      <c r="H6" s="54"/>
      <c r="I6" s="54"/>
      <c r="J6" s="56"/>
    </row>
    <row r="7" spans="1:17" ht="34.65" customHeight="1" thickBot="1" x14ac:dyDescent="0.4">
      <c r="A7" s="57" t="s">
        <v>18</v>
      </c>
      <c r="B7" s="47" t="s">
        <v>20</v>
      </c>
      <c r="C7" s="59">
        <v>16</v>
      </c>
      <c r="D7" s="61">
        <v>25000</v>
      </c>
      <c r="E7" s="21" t="str">
        <f>IF(C7&lt;6.01,D7/C7,"")</f>
        <v/>
      </c>
      <c r="F7" s="22">
        <v>3000</v>
      </c>
      <c r="G7" s="23">
        <v>7200</v>
      </c>
      <c r="H7" s="24" t="str">
        <f>IF(C7&lt;6.01,IF(E7&lt;F7,D7*0.4,C7*1200),"")</f>
        <v/>
      </c>
      <c r="I7" s="25" t="str">
        <f>IF(C7&lt;6.01,IF(H7&gt;G7,G7,H7),"")</f>
        <v/>
      </c>
      <c r="J7" s="4" t="str">
        <f>I7</f>
        <v/>
      </c>
      <c r="K7" s="35"/>
    </row>
    <row r="8" spans="1:17" ht="34.65" customHeight="1" thickBot="1" x14ac:dyDescent="0.4">
      <c r="A8" s="58"/>
      <c r="B8" s="48" t="s">
        <v>21</v>
      </c>
      <c r="C8" s="60"/>
      <c r="D8" s="62"/>
      <c r="E8" s="19">
        <f>IF(C7&gt;6,D7/C7,"")</f>
        <v>1562.5</v>
      </c>
      <c r="F8" s="16">
        <v>2300</v>
      </c>
      <c r="G8" s="17">
        <v>18400</v>
      </c>
      <c r="H8" s="18">
        <f>IF(C7&gt;6,IF(E8&lt;F8,D7*0.4,C7*920),"")</f>
        <v>10000</v>
      </c>
      <c r="I8" s="20">
        <f>IF(C7&gt;6,IF(H8&gt;G8,G8,H8),"")</f>
        <v>10000</v>
      </c>
      <c r="J8" s="4">
        <f>I8</f>
        <v>10000</v>
      </c>
      <c r="K8" s="35"/>
      <c r="M8" s="36"/>
    </row>
    <row r="9" spans="1:17" ht="34.65" customHeight="1" x14ac:dyDescent="0.35">
      <c r="A9" s="5"/>
      <c r="B9" s="5"/>
      <c r="C9" s="5"/>
      <c r="D9" s="6"/>
      <c r="E9" s="7"/>
      <c r="F9" s="7"/>
      <c r="G9" s="7"/>
      <c r="H9" s="7"/>
      <c r="I9" s="7"/>
      <c r="J9" s="8"/>
      <c r="K9" s="37"/>
      <c r="M9" s="36"/>
    </row>
    <row r="10" spans="1:17" s="31" customFormat="1" ht="34.65" customHeight="1" x14ac:dyDescent="0.35">
      <c r="A10" s="69" t="s">
        <v>23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7" s="31" customFormat="1" ht="15" thickBot="1" x14ac:dyDescent="0.4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38"/>
    </row>
    <row r="12" spans="1:17" ht="14.4" customHeight="1" x14ac:dyDescent="0.35">
      <c r="A12" s="71" t="s">
        <v>1</v>
      </c>
      <c r="B12" s="71" t="s">
        <v>22</v>
      </c>
      <c r="C12" s="71" t="s">
        <v>2</v>
      </c>
      <c r="D12" s="71" t="s">
        <v>3</v>
      </c>
      <c r="E12" s="71" t="s">
        <v>4</v>
      </c>
      <c r="F12" s="74" t="s">
        <v>5</v>
      </c>
      <c r="G12" s="77" t="s">
        <v>6</v>
      </c>
      <c r="H12" s="52" t="s">
        <v>7</v>
      </c>
      <c r="I12" s="52" t="s">
        <v>8</v>
      </c>
      <c r="J12" s="55" t="s">
        <v>9</v>
      </c>
    </row>
    <row r="13" spans="1:17" ht="19.399999999999999" customHeight="1" x14ac:dyDescent="0.35">
      <c r="A13" s="72"/>
      <c r="B13" s="72"/>
      <c r="C13" s="72"/>
      <c r="D13" s="72"/>
      <c r="E13" s="72"/>
      <c r="F13" s="75"/>
      <c r="G13" s="78"/>
      <c r="H13" s="53"/>
      <c r="I13" s="53"/>
      <c r="J13" s="56"/>
    </row>
    <row r="14" spans="1:17" ht="15" thickBot="1" x14ac:dyDescent="0.4">
      <c r="A14" s="73"/>
      <c r="B14" s="73"/>
      <c r="C14" s="73"/>
      <c r="D14" s="73"/>
      <c r="E14" s="73"/>
      <c r="F14" s="76"/>
      <c r="G14" s="79"/>
      <c r="H14" s="54"/>
      <c r="I14" s="54"/>
      <c r="J14" s="80"/>
    </row>
    <row r="15" spans="1:17" ht="34.65" customHeight="1" thickBot="1" x14ac:dyDescent="0.4">
      <c r="A15" s="81" t="s">
        <v>18</v>
      </c>
      <c r="B15" s="45" t="s">
        <v>20</v>
      </c>
      <c r="C15" s="83">
        <v>5</v>
      </c>
      <c r="D15" s="85">
        <v>25000</v>
      </c>
      <c r="E15" s="26">
        <f>IF(C15&lt;6.01,D15/C15,"")</f>
        <v>5000</v>
      </c>
      <c r="F15" s="22">
        <v>3600</v>
      </c>
      <c r="G15" s="23">
        <v>8640</v>
      </c>
      <c r="H15" s="24">
        <f>IF(C15&lt;6.01,IF(E15&lt;F15,D15*0.4,C15*1440),"")</f>
        <v>7200</v>
      </c>
      <c r="I15" s="25">
        <f>IF(C15&lt;6.01,IF(H15&gt;G15,G15,H15),"")</f>
        <v>7200</v>
      </c>
      <c r="J15" s="4">
        <f>I15</f>
        <v>7200</v>
      </c>
      <c r="K15" s="35"/>
    </row>
    <row r="16" spans="1:17" ht="34.65" customHeight="1" thickBot="1" x14ac:dyDescent="0.4">
      <c r="A16" s="82"/>
      <c r="B16" s="46" t="s">
        <v>21</v>
      </c>
      <c r="C16" s="84"/>
      <c r="D16" s="86"/>
      <c r="E16" s="27" t="str">
        <f>IF(C15&gt;6,D15/C15,"")</f>
        <v/>
      </c>
      <c r="F16" s="16">
        <v>2760</v>
      </c>
      <c r="G16" s="17">
        <v>22080</v>
      </c>
      <c r="H16" s="18" t="str">
        <f>IF(C15&gt;6,IF(E16&lt;F16,D15*0.4,C15*1140),"")</f>
        <v/>
      </c>
      <c r="I16" s="20" t="str">
        <f>IF(C15&gt;6,IF(H16&gt;G16,G16,H16),"")</f>
        <v/>
      </c>
      <c r="J16" s="4" t="str">
        <f>I16</f>
        <v/>
      </c>
      <c r="K16" s="35"/>
      <c r="M16" s="36"/>
    </row>
    <row r="17" spans="1:10" s="31" customFormat="1" ht="34.65" customHeight="1" x14ac:dyDescent="0.35">
      <c r="A17" s="5"/>
      <c r="B17" s="5"/>
      <c r="C17" s="5"/>
      <c r="D17" s="6"/>
      <c r="E17" s="7"/>
      <c r="F17" s="7"/>
      <c r="G17" s="7"/>
      <c r="H17" s="7"/>
      <c r="I17" s="7"/>
      <c r="J17" s="8"/>
    </row>
    <row r="18" spans="1:10" s="31" customFormat="1" ht="29" thickBot="1" x14ac:dyDescent="0.7">
      <c r="A18" s="34" t="s">
        <v>10</v>
      </c>
      <c r="B18" s="34"/>
    </row>
    <row r="19" spans="1:10" ht="22.75" customHeight="1" x14ac:dyDescent="0.35">
      <c r="A19" s="87" t="s">
        <v>1</v>
      </c>
      <c r="B19" s="39"/>
      <c r="C19" s="87" t="s">
        <v>11</v>
      </c>
      <c r="D19" s="87" t="s">
        <v>3</v>
      </c>
      <c r="E19" s="87"/>
      <c r="F19" s="66" t="s">
        <v>12</v>
      </c>
      <c r="G19" s="49" t="s">
        <v>6</v>
      </c>
      <c r="H19" s="52"/>
      <c r="I19" s="52"/>
      <c r="J19" s="55" t="s">
        <v>9</v>
      </c>
    </row>
    <row r="20" spans="1:10" ht="19.399999999999999" customHeight="1" x14ac:dyDescent="0.35">
      <c r="A20" s="88"/>
      <c r="B20" s="40"/>
      <c r="C20" s="88"/>
      <c r="D20" s="88"/>
      <c r="E20" s="88"/>
      <c r="F20" s="67"/>
      <c r="G20" s="50"/>
      <c r="H20" s="53"/>
      <c r="I20" s="53"/>
      <c r="J20" s="56"/>
    </row>
    <row r="21" spans="1:10" ht="15" thickBot="1" x14ac:dyDescent="0.4">
      <c r="A21" s="89"/>
      <c r="B21" s="41"/>
      <c r="C21" s="89"/>
      <c r="D21" s="89"/>
      <c r="E21" s="89"/>
      <c r="F21" s="68"/>
      <c r="G21" s="51"/>
      <c r="H21" s="54"/>
      <c r="I21" s="54"/>
      <c r="J21" s="80"/>
    </row>
    <row r="22" spans="1:10" ht="34.65" customHeight="1" thickBot="1" x14ac:dyDescent="0.4">
      <c r="A22" s="28" t="s">
        <v>13</v>
      </c>
      <c r="B22" s="28"/>
      <c r="C22" s="9">
        <v>699</v>
      </c>
      <c r="D22" s="10">
        <v>1500</v>
      </c>
      <c r="E22" s="11"/>
      <c r="F22" s="1">
        <v>1720</v>
      </c>
      <c r="G22" s="2">
        <v>688</v>
      </c>
      <c r="H22" s="3"/>
      <c r="I22" s="3"/>
      <c r="J22" s="4">
        <f>IF(D22&lt;F22,D22*0.4,688)</f>
        <v>600</v>
      </c>
    </row>
    <row r="23" spans="1:10" s="31" customFormat="1" ht="34.65" customHeight="1" x14ac:dyDescent="0.35">
      <c r="A23" s="5"/>
      <c r="B23" s="5"/>
      <c r="C23" s="5"/>
      <c r="D23" s="6"/>
      <c r="E23" s="7"/>
      <c r="F23" s="7"/>
      <c r="G23" s="7"/>
      <c r="H23" s="7"/>
      <c r="I23" s="7"/>
    </row>
    <row r="24" spans="1:10" s="31" customFormat="1" ht="29" thickBot="1" x14ac:dyDescent="0.7">
      <c r="A24" s="34" t="s">
        <v>14</v>
      </c>
      <c r="B24" s="34"/>
    </row>
    <row r="25" spans="1:10" x14ac:dyDescent="0.35">
      <c r="A25" s="90" t="s">
        <v>1</v>
      </c>
      <c r="B25" s="42"/>
      <c r="C25" s="90" t="s">
        <v>15</v>
      </c>
      <c r="D25" s="90" t="s">
        <v>3</v>
      </c>
      <c r="E25" s="90" t="s">
        <v>16</v>
      </c>
      <c r="F25" s="66" t="s">
        <v>17</v>
      </c>
      <c r="G25" s="49" t="s">
        <v>6</v>
      </c>
      <c r="H25" s="52" t="s">
        <v>7</v>
      </c>
      <c r="I25" s="52" t="s">
        <v>8</v>
      </c>
      <c r="J25" s="55" t="s">
        <v>9</v>
      </c>
    </row>
    <row r="26" spans="1:10" x14ac:dyDescent="0.35">
      <c r="A26" s="91"/>
      <c r="B26" s="43"/>
      <c r="C26" s="91"/>
      <c r="D26" s="91"/>
      <c r="E26" s="91"/>
      <c r="F26" s="67"/>
      <c r="G26" s="50"/>
      <c r="H26" s="53"/>
      <c r="I26" s="53"/>
      <c r="J26" s="56"/>
    </row>
    <row r="27" spans="1:10" ht="15" thickBot="1" x14ac:dyDescent="0.4">
      <c r="A27" s="92"/>
      <c r="B27" s="44"/>
      <c r="C27" s="92"/>
      <c r="D27" s="92"/>
      <c r="E27" s="92"/>
      <c r="F27" s="68"/>
      <c r="G27" s="51"/>
      <c r="H27" s="54"/>
      <c r="I27" s="54"/>
      <c r="J27" s="80"/>
    </row>
    <row r="28" spans="1:10" ht="40.4" customHeight="1" thickBot="1" x14ac:dyDescent="0.4">
      <c r="A28" s="29" t="s">
        <v>19</v>
      </c>
      <c r="B28" s="29"/>
      <c r="C28" s="12">
        <v>7</v>
      </c>
      <c r="D28" s="13">
        <v>15000</v>
      </c>
      <c r="E28" s="14">
        <f>D28/C28</f>
        <v>2142.8571428571427</v>
      </c>
      <c r="F28" s="1">
        <v>1130</v>
      </c>
      <c r="G28" s="2">
        <v>9040</v>
      </c>
      <c r="H28" s="3">
        <f>IF(E28&lt;F28,D28*0.4,C28*452)</f>
        <v>3164</v>
      </c>
      <c r="I28" s="3">
        <f>IF(H28&gt;G28,G28,H28)</f>
        <v>3164</v>
      </c>
      <c r="J28" s="4">
        <f>I28</f>
        <v>3164</v>
      </c>
    </row>
    <row r="29" spans="1:10" x14ac:dyDescent="0.35">
      <c r="E29" s="15"/>
    </row>
  </sheetData>
  <sheetProtection algorithmName="SHA-512" hashValue="vI2TploBjSPf18mUt5K+jnz4IYFqFnyvKB0v+4m5qh6kFduhCxHubKoVqDN9jthfecukReJse0x4sVZ50X3PAA==" saltValue="ejX0QLzOBCyktHrZ1FSUWQ==" spinCount="100000" sheet="1" objects="1" scenarios="1"/>
  <mergeCells count="45">
    <mergeCell ref="F25:F27"/>
    <mergeCell ref="I25:I27"/>
    <mergeCell ref="J25:J27"/>
    <mergeCell ref="H19:H21"/>
    <mergeCell ref="I19:I21"/>
    <mergeCell ref="J19:J21"/>
    <mergeCell ref="G25:G27"/>
    <mergeCell ref="H25:H27"/>
    <mergeCell ref="J12:J14"/>
    <mergeCell ref="A15:A16"/>
    <mergeCell ref="C15:C16"/>
    <mergeCell ref="D15:D16"/>
    <mergeCell ref="A19:A21"/>
    <mergeCell ref="C19:C21"/>
    <mergeCell ref="D19:D21"/>
    <mergeCell ref="E19:E21"/>
    <mergeCell ref="F19:F21"/>
    <mergeCell ref="G19:G21"/>
    <mergeCell ref="A25:A27"/>
    <mergeCell ref="C25:C27"/>
    <mergeCell ref="D25:D27"/>
    <mergeCell ref="E25:E27"/>
    <mergeCell ref="A10:J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G4:G6"/>
    <mergeCell ref="H4:H6"/>
    <mergeCell ref="I4:I6"/>
    <mergeCell ref="J4:J6"/>
    <mergeCell ref="A7:A8"/>
    <mergeCell ref="C7:C8"/>
    <mergeCell ref="D7:D8"/>
    <mergeCell ref="A4:A6"/>
    <mergeCell ref="B4:B6"/>
    <mergeCell ref="C4:C6"/>
    <mergeCell ref="D4:D6"/>
    <mergeCell ref="E4:E6"/>
    <mergeCell ref="F4:F6"/>
  </mergeCells>
  <conditionalFormatting sqref="E17 D3">
    <cfRule type="cellIs" dxfId="5" priority="6" operator="greaterThan">
      <formula>3000</formula>
    </cfRule>
  </conditionalFormatting>
  <conditionalFormatting sqref="H17">
    <cfRule type="cellIs" dxfId="4" priority="5" operator="greaterThan">
      <formula>7200</formula>
    </cfRule>
  </conditionalFormatting>
  <conditionalFormatting sqref="E28">
    <cfRule type="cellIs" dxfId="3" priority="4" operator="greaterThan">
      <formula>3000</formula>
    </cfRule>
  </conditionalFormatting>
  <conditionalFormatting sqref="H28">
    <cfRule type="cellIs" dxfId="2" priority="3" operator="greaterThan">
      <formula>9040</formula>
    </cfRule>
  </conditionalFormatting>
  <conditionalFormatting sqref="E22:E23">
    <cfRule type="cellIs" dxfId="1" priority="2" operator="greaterThan">
      <formula>3000</formula>
    </cfRule>
  </conditionalFormatting>
  <conditionalFormatting sqref="H22:H23">
    <cfRule type="cellIs" dxfId="0" priority="1" operator="greaterThan">
      <formula>7200</formula>
    </cfRule>
  </conditionalFormatting>
  <dataValidations count="5">
    <dataValidation type="decimal" operator="lessThan" allowBlank="1" showInputMessage="1" showErrorMessage="1" errorTitle="importo max superato" error="importo max superato" sqref="D22:D23" xr:uid="{00000000-0002-0000-0000-000000000000}">
      <formula1>M18</formula1>
    </dataValidation>
    <dataValidation type="decimal" operator="lessThan" allowBlank="1" showInputMessage="1" showErrorMessage="1" errorTitle="importo max superato" error="importo max superato" sqref="D28" xr:uid="{00000000-0002-0000-0000-000001000000}">
      <formula1>M22</formula1>
    </dataValidation>
    <dataValidation type="decimal" operator="lessThan" allowBlank="1" showInputMessage="1" showErrorMessage="1" errorTitle="Valore max superato" error="Valore max superato" sqref="C22" xr:uid="{00000000-0002-0000-0000-000002000000}">
      <formula1>800</formula1>
    </dataValidation>
    <dataValidation type="decimal" operator="lessThan" allowBlank="1" showInputMessage="1" showErrorMessage="1" errorTitle="importo max superato" error="importo max superato" sqref="D17" xr:uid="{00000000-0002-0000-0000-000003000000}">
      <formula1>#REF!</formula1>
    </dataValidation>
    <dataValidation type="decimal" operator="lessThan" allowBlank="1" showInputMessage="1" showErrorMessage="1" errorTitle="Superato valore massimo" error="Superato valore massimo" sqref="C7 C15" xr:uid="{00000000-0002-0000-0000-000004000000}">
      <formula1>20.01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incentivo 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Milesi Raffaella</dc:creator>
  <cp:lastModifiedBy>Milesi Raffaella</cp:lastModifiedBy>
  <cp:lastPrinted>2023-05-23T08:11:31Z</cp:lastPrinted>
  <dcterms:created xsi:type="dcterms:W3CDTF">2023-02-27T08:40:56Z</dcterms:created>
  <dcterms:modified xsi:type="dcterms:W3CDTF">2023-05-23T08:13:28Z</dcterms:modified>
</cp:coreProperties>
</file>