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ocs.regione.fvg.it/siti/X7/Documenti/82 PET/Contributi 2023/allegati/"/>
    </mc:Choice>
  </mc:AlternateContent>
  <bookViews>
    <workbookView xWindow="-120" yWindow="-120" windowWidth="29040" windowHeight="15720"/>
  </bookViews>
  <sheets>
    <sheet name="Istruzioni" sheetId="1" r:id="rId1"/>
    <sheet name="Esempio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3" l="1"/>
  <c r="B41" i="3" s="1"/>
  <c r="F40" i="3"/>
  <c r="F39" i="3"/>
  <c r="F38" i="3"/>
  <c r="B38" i="3" s="1"/>
  <c r="F37" i="3"/>
  <c r="F36" i="3"/>
  <c r="F35" i="3"/>
  <c r="F34" i="3"/>
  <c r="B34" i="3" s="1"/>
  <c r="B40" i="3"/>
  <c r="B39" i="3"/>
  <c r="B37" i="3"/>
  <c r="B36" i="3"/>
  <c r="B35" i="3"/>
  <c r="C63" i="3" a="1"/>
  <c r="C63" i="3" s="1"/>
  <c r="F28" i="3"/>
  <c r="F27" i="3"/>
  <c r="F26" i="3"/>
  <c r="F25" i="3"/>
  <c r="F24" i="3"/>
  <c r="F23" i="3"/>
  <c r="C42" i="3"/>
  <c r="A41" i="3"/>
  <c r="A40" i="3"/>
  <c r="A39" i="3"/>
  <c r="A38" i="3"/>
  <c r="A37" i="3"/>
  <c r="A36" i="3"/>
  <c r="A35" i="3"/>
  <c r="A34" i="3"/>
  <c r="A25" i="3"/>
  <c r="A24" i="3"/>
  <c r="A23" i="3"/>
  <c r="A28" i="3"/>
  <c r="A27" i="3"/>
  <c r="A26" i="3"/>
  <c r="C8" i="3" l="1"/>
  <c r="B25" i="3" s="1"/>
  <c r="B23" i="3"/>
  <c r="B28" i="3"/>
  <c r="B26" i="3"/>
  <c r="B11" i="3"/>
  <c r="B27" i="3" s="1"/>
  <c r="C9" i="3" l="1"/>
  <c r="B62" i="3"/>
  <c r="C7" i="3"/>
  <c r="B69" i="3"/>
  <c r="D5" i="3" l="1"/>
  <c r="B24" i="3"/>
  <c r="B79" i="3"/>
  <c r="AC64" i="3"/>
  <c r="AC70" i="3" s="1"/>
  <c r="I64" i="3"/>
  <c r="I70" i="3" s="1"/>
  <c r="G64" i="3"/>
  <c r="P64" i="3"/>
  <c r="P70" i="3" s="1"/>
  <c r="X64" i="3"/>
  <c r="X70" i="3" s="1"/>
  <c r="AF64" i="3"/>
  <c r="AF70" i="3" s="1"/>
  <c r="Y64" i="3"/>
  <c r="Y70" i="3" s="1"/>
  <c r="R64" i="3"/>
  <c r="R70" i="3" s="1"/>
  <c r="Z64" i="3"/>
  <c r="Z70" i="3" s="1"/>
  <c r="C64" i="3"/>
  <c r="K64" i="3"/>
  <c r="K70" i="3" s="1"/>
  <c r="S64" i="3"/>
  <c r="S70" i="3" s="1"/>
  <c r="AA64" i="3"/>
  <c r="AA70" i="3" s="1"/>
  <c r="AA71" i="3" s="1"/>
  <c r="F64" i="3"/>
  <c r="F70" i="3" s="1"/>
  <c r="N64" i="3"/>
  <c r="N70" i="3" s="1"/>
  <c r="AD64" i="3"/>
  <c r="AD70" i="3" s="1"/>
  <c r="O64" i="3"/>
  <c r="O70" i="3" s="1"/>
  <c r="W64" i="3"/>
  <c r="W70" i="3" s="1"/>
  <c r="AE64" i="3"/>
  <c r="AE70" i="3" s="1"/>
  <c r="Q64" i="3"/>
  <c r="Q70" i="3" s="1"/>
  <c r="J64" i="3"/>
  <c r="D64" i="3"/>
  <c r="L64" i="3"/>
  <c r="L70" i="3" s="1"/>
  <c r="T64" i="3"/>
  <c r="T70" i="3" s="1"/>
  <c r="AB64" i="3"/>
  <c r="AB70" i="3" s="1"/>
  <c r="V64" i="3"/>
  <c r="V70" i="3" s="1"/>
  <c r="H64" i="3"/>
  <c r="E64" i="3"/>
  <c r="M64" i="3"/>
  <c r="M70" i="3" s="1"/>
  <c r="M71" i="3" s="1"/>
  <c r="U64" i="3"/>
  <c r="U70" i="3" s="1"/>
  <c r="B71" i="3"/>
  <c r="C70" i="3"/>
  <c r="C71" i="3" s="1"/>
  <c r="S71" i="3" l="1"/>
  <c r="Q71" i="3"/>
  <c r="V71" i="3"/>
  <c r="W71" i="3"/>
  <c r="X71" i="3"/>
  <c r="P71" i="3"/>
  <c r="I71" i="3"/>
  <c r="AE71" i="3"/>
  <c r="AB71" i="3"/>
  <c r="T71" i="3"/>
  <c r="U71" i="3"/>
  <c r="K71" i="3"/>
  <c r="O71" i="3"/>
  <c r="Z71" i="3"/>
  <c r="AC71" i="3"/>
  <c r="AD71" i="3"/>
  <c r="R71" i="3"/>
  <c r="L71" i="3"/>
  <c r="N71" i="3"/>
  <c r="Y71" i="3"/>
  <c r="F71" i="3"/>
  <c r="AF71" i="3"/>
  <c r="C22" i="3"/>
  <c r="B66" i="3" s="1"/>
  <c r="I3" i="3" s="1"/>
  <c r="J3" i="3" s="1"/>
  <c r="D70" i="3"/>
  <c r="D71" i="3" s="1"/>
  <c r="E70" i="3"/>
  <c r="E71" i="3" s="1"/>
  <c r="H70" i="3"/>
  <c r="H71" i="3" s="1"/>
  <c r="G70" i="3"/>
  <c r="G71" i="3" s="1"/>
  <c r="J70" i="3"/>
  <c r="J71" i="3" s="1"/>
  <c r="AG70" i="3" l="1"/>
  <c r="AG71" i="3"/>
  <c r="B68" i="3" l="1"/>
  <c r="AE67" i="3" l="1"/>
  <c r="X67" i="3"/>
  <c r="G67" i="3"/>
  <c r="L67" i="3"/>
  <c r="AB67" i="3"/>
  <c r="AD67" i="3"/>
  <c r="I67" i="3"/>
  <c r="W67" i="3"/>
  <c r="J67" i="3"/>
  <c r="S67" i="3"/>
  <c r="F67" i="3"/>
  <c r="N67" i="3"/>
  <c r="C67" i="3"/>
  <c r="AF67" i="3"/>
  <c r="K67" i="3"/>
  <c r="O67" i="3"/>
  <c r="D67" i="3"/>
  <c r="E67" i="3"/>
  <c r="M67" i="3"/>
  <c r="V67" i="3"/>
  <c r="U67" i="3"/>
  <c r="AC67" i="3"/>
  <c r="P67" i="3"/>
  <c r="Y67" i="3"/>
  <c r="R67" i="3"/>
  <c r="H67" i="3"/>
  <c r="AA67" i="3"/>
  <c r="T67" i="3"/>
  <c r="Q67" i="3"/>
  <c r="Z67" i="3"/>
  <c r="B72" i="3"/>
  <c r="L68" i="3" l="1"/>
  <c r="L72" i="3" s="1"/>
  <c r="AF68" i="3"/>
  <c r="AF72" i="3" s="1"/>
  <c r="I68" i="3"/>
  <c r="I72" i="3" s="1"/>
  <c r="U68" i="3"/>
  <c r="U72" i="3" s="1"/>
  <c r="T68" i="3"/>
  <c r="T72" i="3" s="1"/>
  <c r="AB68" i="3"/>
  <c r="AB72" i="3" s="1"/>
  <c r="F68" i="3"/>
  <c r="F72" i="3" s="1"/>
  <c r="E68" i="3"/>
  <c r="E72" i="3" s="1"/>
  <c r="R68" i="3"/>
  <c r="R72" i="3" s="1"/>
  <c r="D68" i="3"/>
  <c r="D72" i="3" s="1"/>
  <c r="J68" i="3"/>
  <c r="J72" i="3" s="1"/>
  <c r="X68" i="3"/>
  <c r="X72" i="3" s="1"/>
  <c r="V68" i="3"/>
  <c r="V72" i="3" s="1"/>
  <c r="AA68" i="3"/>
  <c r="AA72" i="3" s="1"/>
  <c r="H68" i="3"/>
  <c r="H72" i="3" s="1"/>
  <c r="G68" i="3"/>
  <c r="G72" i="3" s="1"/>
  <c r="Y68" i="3"/>
  <c r="Y72" i="3" s="1"/>
  <c r="O68" i="3"/>
  <c r="O72" i="3" s="1"/>
  <c r="W68" i="3"/>
  <c r="W72" i="3" s="1"/>
  <c r="AE68" i="3"/>
  <c r="AE72" i="3" s="1"/>
  <c r="Z68" i="3"/>
  <c r="Z72" i="3" s="1"/>
  <c r="AC68" i="3"/>
  <c r="AC72" i="3" s="1"/>
  <c r="Q68" i="3"/>
  <c r="Q72" i="3" s="1"/>
  <c r="AD68" i="3"/>
  <c r="AD72" i="3" s="1"/>
  <c r="N68" i="3"/>
  <c r="N72" i="3" s="1"/>
  <c r="M68" i="3"/>
  <c r="M72" i="3" s="1"/>
  <c r="S68" i="3"/>
  <c r="S72" i="3" s="1"/>
  <c r="P68" i="3"/>
  <c r="P72" i="3" s="1"/>
  <c r="K68" i="3"/>
  <c r="K72" i="3" s="1"/>
  <c r="K3" i="3"/>
  <c r="C68" i="3"/>
  <c r="C72" i="3" l="1"/>
  <c r="AG68" i="3"/>
  <c r="AG72" i="3" s="1"/>
  <c r="B77" i="3" s="1"/>
  <c r="B78" i="3" s="1"/>
  <c r="B80" i="3" s="1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<sst xmlns="http://schemas.openxmlformats.org/spreadsheetml/2006/main" count="52" uniqueCount="51">
  <si>
    <t>Istruzioni per la compilazione esempio</t>
  </si>
  <si>
    <t>Nel riquadro verde posono essere inseriti i costi dell'investimento iniziale, nel riquadro rosso invece dovranno essere inseriti gli anni di ammortamento in modo da calcolare il costo che viene imputato annualmente all'attività</t>
  </si>
  <si>
    <t>I costi gestionale invece sono costi annuali, come spese energetiche e manutenzioni che gravano sull'attività ogni anno. I costi dell'investimento del punto 1 ricadono all'interno dei costi gestionali solo per la loro quota di ammortamento. Quindi una volta compilati/modificati i valori del punto uno verranno riportati in automatico nelle celle del riquadro blu</t>
  </si>
  <si>
    <t>2.1</t>
  </si>
  <si>
    <r>
      <rPr>
        <b/>
        <u/>
        <sz val="11"/>
        <color theme="1"/>
        <rFont val="Calibri"/>
        <family val="2"/>
        <scheme val="minor"/>
      </rPr>
      <t>Nota bene</t>
    </r>
    <r>
      <rPr>
        <sz val="11"/>
        <color theme="1"/>
        <rFont val="Calibri"/>
        <family val="2"/>
        <scheme val="minor"/>
      </rPr>
      <t xml:space="preserve"> che all'interno del riquadro blu i costi annuali vanno inseriti aggiungendo celle bianche tra i costi (es spesa energetica e manutenzioni, come indicato dalla freccia blu. Questi costi non hanno ammortamento perché sono annuali)</t>
    </r>
  </si>
  <si>
    <t>è possibile aggiungere i ricavi nell'apposita sezione</t>
  </si>
  <si>
    <t>Una volta terminata la compilazione dei costi, ricavi e anni di ammortamento, dalla riga 76 alla riga 80 saranno visualizzati gli importi di riepilogo finale, frutto dell'attualizzazione del risultato operativo e degli importi già erogati a contributo</t>
  </si>
  <si>
    <t>Check formula NPV</t>
  </si>
  <si>
    <t>Delta</t>
  </si>
  <si>
    <t>Anni Ammortamento Max 30</t>
  </si>
  <si>
    <t>Totale</t>
  </si>
  <si>
    <t>Nota</t>
  </si>
  <si>
    <t>Costi di Investimento</t>
  </si>
  <si>
    <t>Acquisizione area ex post  - importo di cui risultano già beneficiari</t>
  </si>
  <si>
    <t>progettazione SdFTE ex post - importo di cui risultano già beneficiari</t>
  </si>
  <si>
    <t>spese progettazione</t>
  </si>
  <si>
    <t>A) Investimento iniziale</t>
  </si>
  <si>
    <t>A1) investimento iniziale immobile</t>
  </si>
  <si>
    <t>A2) Acquisto beni mobili esterno</t>
  </si>
  <si>
    <t>A3) Acquisto beni mobili interno</t>
  </si>
  <si>
    <t>Costi gestionali</t>
  </si>
  <si>
    <t>spesa energetica</t>
  </si>
  <si>
    <t>manutenzioni</t>
  </si>
  <si>
    <t>personale</t>
  </si>
  <si>
    <t>forniture alimentari</t>
  </si>
  <si>
    <t>finanziari  (commercialista, assicurazioni, mutuo/affitto, acquisto beni mobili</t>
  </si>
  <si>
    <t>Ricavi</t>
  </si>
  <si>
    <t>attività ristorazione</t>
  </si>
  <si>
    <t>attività ricettivo e polifunz</t>
  </si>
  <si>
    <t>produzione fotovoltaico</t>
  </si>
  <si>
    <t>Tasso attulizzazione</t>
  </si>
  <si>
    <t>1+tasso attualizzazione</t>
  </si>
  <si>
    <t>Anni</t>
  </si>
  <si>
    <t>VA/(1+tasso)^t</t>
  </si>
  <si>
    <t>a t con zero non attualizziamo</t>
  </si>
  <si>
    <t>Anno</t>
  </si>
  <si>
    <t>Costi annui</t>
  </si>
  <si>
    <t>NPV</t>
  </si>
  <si>
    <t>NPV COSTI</t>
  </si>
  <si>
    <t>Somma costi attualizzati</t>
  </si>
  <si>
    <t>Ricavi annui</t>
  </si>
  <si>
    <t>NPV RICAVI</t>
  </si>
  <si>
    <t>Somma ricavi attualizzati</t>
  </si>
  <si>
    <t>Risultato Operativo attualizzato</t>
  </si>
  <si>
    <t>Contributo max</t>
  </si>
  <si>
    <t>Risultato operativo attualizzato</t>
  </si>
  <si>
    <t>Importo stanziabile</t>
  </si>
  <si>
    <t>Di cui già stanziati</t>
  </si>
  <si>
    <t>delta importo stanziabile</t>
  </si>
  <si>
    <t>Nota bene che è necessario inserire l'importo nel caso in cui il richiedente risulta già beneficiario di altri contributi pubblici sul progetto (es importo di cui risultano già beneficiari)</t>
  </si>
  <si>
    <t>SINTESI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</si>
</sst>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%"/>
    <numFmt numFmtId="165" formatCode="0.000"/>
    <numFmt numFmtId="166" formatCode="#,##0.0000\ &quot;€&quot;;[Red]\-#,##0.0000\ &quot;€&quot;"/>
    <numFmt numFmtId="167" formatCode="#,##0.000\ &quot;€&quot;;[Red]\-#,##0.000\ &quot;€&quot;"/>
    <numFmt numFmtId="168" formatCode="#,##0.0\ &quot;€&quot;;[Red]\-#,##0.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28"/>
      <color theme="1"/>
      <name val="Calibri"/>
      <family val="2"/>
      <scheme val="minor"/>
    </font>
    <font>
      <sz val="28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1">
    <xf numFmtId="0" fontId="0" fillId="0" borderId="0" xfId="0"/>
    <xf numFmtId="0" fontId="0" fillId="0" borderId="6" xfId="0" applyBorder="1"/>
    <xf numFmtId="0" fontId="1" fillId="0" borderId="0" xfId="0" applyFont="1"/>
    <xf numFmtId="0" fontId="1" fillId="0" borderId="11" xfId="0" applyFont="1" applyBorder="1"/>
    <xf numFmtId="44" fontId="4" fillId="0" borderId="10" xfId="2" applyFont="1" applyBorder="1"/>
    <xf numFmtId="0" fontId="4" fillId="0" borderId="1" xfId="0" applyFont="1" applyBorder="1"/>
    <xf numFmtId="0" fontId="4" fillId="0" borderId="10" xfId="0" applyFont="1" applyBorder="1"/>
    <xf numFmtId="0" fontId="1" fillId="0" borderId="1" xfId="0" applyFont="1" applyBorder="1"/>
    <xf numFmtId="0" fontId="0" fillId="0" borderId="11" xfId="0" applyBorder="1"/>
    <xf numFmtId="0" fontId="0" fillId="0" borderId="12" xfId="0" applyBorder="1"/>
    <xf numFmtId="0" fontId="0" fillId="3" borderId="11" xfId="0" applyFill="1" applyBorder="1"/>
    <xf numFmtId="8" fontId="0" fillId="0" borderId="4" xfId="0" applyNumberFormat="1" applyBorder="1"/>
    <xf numFmtId="8" fontId="0" fillId="0" borderId="5" xfId="0" applyNumberFormat="1" applyBorder="1"/>
    <xf numFmtId="0" fontId="0" fillId="7" borderId="11" xfId="0" applyFill="1" applyBorder="1"/>
    <xf numFmtId="8" fontId="0" fillId="7" borderId="0" xfId="0" applyNumberFormat="1" applyFill="1"/>
    <xf numFmtId="0" fontId="0" fillId="7" borderId="0" xfId="0" applyFill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7" xfId="0" applyFont="1" applyFill="1" applyBorder="1"/>
    <xf numFmtId="0" fontId="0" fillId="8" borderId="2" xfId="0" applyFill="1" applyBorder="1"/>
    <xf numFmtId="0" fontId="0" fillId="8" borderId="3" xfId="0" applyFill="1" applyBorder="1"/>
    <xf numFmtId="167" fontId="0" fillId="8" borderId="3" xfId="0" applyNumberFormat="1" applyFill="1" applyBorder="1"/>
    <xf numFmtId="0" fontId="0" fillId="3" borderId="0" xfId="0" applyFill="1"/>
    <xf numFmtId="0" fontId="0" fillId="9" borderId="11" xfId="0" applyFill="1" applyBorder="1"/>
    <xf numFmtId="0" fontId="0" fillId="9" borderId="0" xfId="0" applyFill="1"/>
    <xf numFmtId="167" fontId="0" fillId="8" borderId="10" xfId="0" applyNumberFormat="1" applyFill="1" applyBorder="1"/>
    <xf numFmtId="10" fontId="0" fillId="0" borderId="6" xfId="0" applyNumberFormat="1" applyBorder="1" applyAlignment="1">
      <alignment horizontal="center"/>
    </xf>
    <xf numFmtId="44" fontId="7" fillId="0" borderId="10" xfId="2" applyFont="1" applyBorder="1" applyAlignment="1"/>
    <xf numFmtId="8" fontId="7" fillId="0" borderId="1" xfId="2" applyNumberFormat="1" applyFont="1" applyBorder="1" applyAlignment="1"/>
    <xf numFmtId="0" fontId="8" fillId="0" borderId="11" xfId="0" applyFont="1" applyBorder="1"/>
    <xf numFmtId="8" fontId="6" fillId="0" borderId="11" xfId="0" applyNumberFormat="1" applyFont="1" applyBorder="1"/>
    <xf numFmtId="8" fontId="6" fillId="0" borderId="1" xfId="0" applyNumberFormat="1" applyFont="1" applyBorder="1"/>
    <xf numFmtId="8" fontId="7" fillId="0" borderId="1" xfId="0" applyNumberFormat="1" applyFont="1" applyBorder="1"/>
    <xf numFmtId="0" fontId="0" fillId="0" borderId="1" xfId="0" applyBorder="1"/>
    <xf numFmtId="165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" fillId="4" borderId="1" xfId="0" applyFont="1" applyFill="1" applyBorder="1"/>
    <xf numFmtId="2" fontId="0" fillId="4" borderId="8" xfId="0" applyNumberFormat="1" applyFill="1" applyBorder="1" applyAlignment="1">
      <alignment horizontal="center"/>
    </xf>
    <xf numFmtId="0" fontId="7" fillId="0" borderId="1" xfId="0" applyFont="1" applyBorder="1"/>
    <xf numFmtId="8" fontId="2" fillId="0" borderId="1" xfId="0" applyNumberFormat="1" applyFont="1" applyBorder="1" applyAlignment="1">
      <alignment horizontal="center"/>
    </xf>
    <xf numFmtId="44" fontId="7" fillId="0" borderId="2" xfId="2" applyFont="1" applyBorder="1" applyAlignment="1"/>
    <xf numFmtId="8" fontId="7" fillId="0" borderId="7" xfId="2" applyNumberFormat="1" applyFont="1" applyBorder="1" applyAlignment="1"/>
    <xf numFmtId="8" fontId="6" fillId="0" borderId="7" xfId="0" applyNumberFormat="1" applyFont="1" applyBorder="1"/>
    <xf numFmtId="8" fontId="6" fillId="0" borderId="4" xfId="0" applyNumberFormat="1" applyFont="1" applyBorder="1"/>
    <xf numFmtId="0" fontId="0" fillId="5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1" fontId="1" fillId="2" borderId="8" xfId="0" applyNumberFormat="1" applyFont="1" applyFill="1" applyBorder="1"/>
    <xf numFmtId="9" fontId="0" fillId="7" borderId="0" xfId="3" applyFont="1" applyFill="1"/>
    <xf numFmtId="8" fontId="1" fillId="2" borderId="8" xfId="1" applyNumberFormat="1" applyFont="1" applyFill="1" applyBorder="1"/>
    <xf numFmtId="8" fontId="7" fillId="0" borderId="8" xfId="0" applyNumberFormat="1" applyFont="1" applyBorder="1" applyAlignment="1">
      <alignment horizontal="center"/>
    </xf>
    <xf numFmtId="0" fontId="9" fillId="0" borderId="0" xfId="0" applyFont="1"/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0" fillId="14" borderId="11" xfId="0" applyFill="1" applyBorder="1"/>
    <xf numFmtId="0" fontId="0" fillId="14" borderId="0" xfId="0" applyFill="1"/>
    <xf numFmtId="0" fontId="0" fillId="15" borderId="11" xfId="0" applyFill="1" applyBorder="1"/>
    <xf numFmtId="8" fontId="0" fillId="15" borderId="0" xfId="0" applyNumberFormat="1" applyFill="1"/>
    <xf numFmtId="0" fontId="0" fillId="15" borderId="0" xfId="0" applyFill="1"/>
    <xf numFmtId="1" fontId="0" fillId="15" borderId="0" xfId="0" applyNumberFormat="1" applyFill="1"/>
    <xf numFmtId="0" fontId="0" fillId="15" borderId="0" xfId="0" applyFill="1" applyAlignment="1">
      <alignment wrapText="1"/>
    </xf>
    <xf numFmtId="0" fontId="13" fillId="4" borderId="18" xfId="0" applyFont="1" applyFill="1" applyBorder="1"/>
    <xf numFmtId="0" fontId="13" fillId="2" borderId="1" xfId="0" applyFont="1" applyFill="1" applyBorder="1"/>
    <xf numFmtId="0" fontId="13" fillId="8" borderId="10" xfId="0" applyFont="1" applyFill="1" applyBorder="1"/>
    <xf numFmtId="0" fontId="13" fillId="8" borderId="27" xfId="0" applyFont="1" applyFill="1" applyBorder="1"/>
    <xf numFmtId="0" fontId="14" fillId="3" borderId="11" xfId="0" applyFont="1" applyFill="1" applyBorder="1"/>
    <xf numFmtId="0" fontId="14" fillId="3" borderId="4" xfId="0" applyFont="1" applyFill="1" applyBorder="1"/>
    <xf numFmtId="8" fontId="14" fillId="3" borderId="0" xfId="0" applyNumberFormat="1" applyFont="1" applyFill="1"/>
    <xf numFmtId="0" fontId="14" fillId="3" borderId="0" xfId="0" applyFont="1" applyFill="1"/>
    <xf numFmtId="0" fontId="14" fillId="14" borderId="11" xfId="0" applyFont="1" applyFill="1" applyBorder="1"/>
    <xf numFmtId="0" fontId="14" fillId="14" borderId="4" xfId="0" applyFont="1" applyFill="1" applyBorder="1"/>
    <xf numFmtId="8" fontId="14" fillId="14" borderId="0" xfId="0" applyNumberFormat="1" applyFont="1" applyFill="1"/>
    <xf numFmtId="0" fontId="14" fillId="14" borderId="0" xfId="0" applyFont="1" applyFill="1"/>
    <xf numFmtId="0" fontId="14" fillId="7" borderId="11" xfId="0" applyFont="1" applyFill="1" applyBorder="1"/>
    <xf numFmtId="8" fontId="14" fillId="7" borderId="0" xfId="0" applyNumberFormat="1" applyFont="1" applyFill="1"/>
    <xf numFmtId="0" fontId="14" fillId="7" borderId="0" xfId="0" applyFont="1" applyFill="1"/>
    <xf numFmtId="164" fontId="14" fillId="7" borderId="0" xfId="3" applyNumberFormat="1" applyFont="1" applyFill="1" applyBorder="1"/>
    <xf numFmtId="1" fontId="14" fillId="7" borderId="0" xfId="0" applyNumberFormat="1" applyFont="1" applyFill="1"/>
    <xf numFmtId="10" fontId="14" fillId="7" borderId="0" xfId="1" applyNumberFormat="1" applyFont="1" applyFill="1"/>
    <xf numFmtId="0" fontId="14" fillId="0" borderId="0" xfId="0" applyFont="1"/>
    <xf numFmtId="0" fontId="15" fillId="6" borderId="0" xfId="0" applyFont="1" applyFill="1"/>
    <xf numFmtId="166" fontId="15" fillId="4" borderId="7" xfId="0" applyNumberFormat="1" applyFont="1" applyFill="1" applyBorder="1"/>
    <xf numFmtId="166" fontId="15" fillId="4" borderId="8" xfId="0" applyNumberFormat="1" applyFont="1" applyFill="1" applyBorder="1"/>
    <xf numFmtId="168" fontId="15" fillId="4" borderId="9" xfId="0" applyNumberFormat="1" applyFont="1" applyFill="1" applyBorder="1"/>
    <xf numFmtId="0" fontId="15" fillId="0" borderId="0" xfId="0" applyFont="1" applyAlignment="1">
      <alignment wrapText="1"/>
    </xf>
    <xf numFmtId="43" fontId="14" fillId="4" borderId="20" xfId="0" applyNumberFormat="1" applyFont="1" applyFill="1" applyBorder="1"/>
    <xf numFmtId="0" fontId="14" fillId="4" borderId="20" xfId="0" applyFont="1" applyFill="1" applyBorder="1"/>
    <xf numFmtId="0" fontId="14" fillId="9" borderId="11" xfId="0" applyFont="1" applyFill="1" applyBorder="1"/>
    <xf numFmtId="8" fontId="14" fillId="9" borderId="0" xfId="0" applyNumberFormat="1" applyFont="1" applyFill="1"/>
    <xf numFmtId="0" fontId="14" fillId="9" borderId="0" xfId="0" applyFont="1" applyFill="1"/>
    <xf numFmtId="164" fontId="14" fillId="9" borderId="0" xfId="3" applyNumberFormat="1" applyFont="1" applyFill="1" applyBorder="1"/>
    <xf numFmtId="1" fontId="14" fillId="9" borderId="0" xfId="0" applyNumberFormat="1" applyFont="1" applyFill="1"/>
    <xf numFmtId="0" fontId="14" fillId="0" borderId="11" xfId="0" applyFont="1" applyBorder="1"/>
    <xf numFmtId="8" fontId="14" fillId="0" borderId="0" xfId="0" applyNumberFormat="1" applyFont="1"/>
    <xf numFmtId="8" fontId="14" fillId="0" borderId="4" xfId="0" applyNumberFormat="1" applyFont="1" applyBorder="1"/>
    <xf numFmtId="8" fontId="14" fillId="8" borderId="3" xfId="0" applyNumberFormat="1" applyFont="1" applyFill="1" applyBorder="1"/>
    <xf numFmtId="0" fontId="14" fillId="8" borderId="0" xfId="0" applyFont="1" applyFill="1"/>
    <xf numFmtId="44" fontId="14" fillId="8" borderId="0" xfId="0" applyNumberFormat="1" applyFont="1" applyFill="1"/>
    <xf numFmtId="0" fontId="16" fillId="8" borderId="0" xfId="0" applyFont="1" applyFill="1"/>
    <xf numFmtId="44" fontId="16" fillId="8" borderId="0" xfId="0" applyNumberFormat="1" applyFont="1" applyFill="1"/>
    <xf numFmtId="0" fontId="10" fillId="12" borderId="13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/>
    </xf>
    <xf numFmtId="0" fontId="10" fillId="16" borderId="14" xfId="0" applyFont="1" applyFill="1" applyBorder="1" applyAlignment="1">
      <alignment horizontal="center"/>
    </xf>
    <xf numFmtId="0" fontId="10" fillId="18" borderId="13" xfId="0" applyFont="1" applyFill="1" applyBorder="1" applyAlignment="1">
      <alignment horizontal="center"/>
    </xf>
    <xf numFmtId="0" fontId="10" fillId="18" borderId="14" xfId="0" applyFont="1" applyFill="1" applyBorder="1" applyAlignment="1">
      <alignment horizontal="center"/>
    </xf>
    <xf numFmtId="0" fontId="12" fillId="16" borderId="15" xfId="0" applyFont="1" applyFill="1" applyBorder="1" applyAlignment="1">
      <alignment horizontal="center"/>
    </xf>
    <xf numFmtId="0" fontId="12" fillId="16" borderId="16" xfId="0" applyFont="1" applyFill="1" applyBorder="1" applyAlignment="1">
      <alignment horizontal="center"/>
    </xf>
    <xf numFmtId="0" fontId="12" fillId="16" borderId="17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/>
    </xf>
    <xf numFmtId="0" fontId="10" fillId="17" borderId="14" xfId="0" applyFont="1" applyFill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4" fontId="5" fillId="13" borderId="10" xfId="2" applyFont="1" applyFill="1" applyBorder="1" applyAlignment="1">
      <alignment horizontal="right" vertical="center"/>
    </xf>
    <xf numFmtId="44" fontId="5" fillId="13" borderId="12" xfId="2" applyFont="1" applyFill="1" applyBorder="1" applyAlignment="1">
      <alignment horizontal="right" vertical="center"/>
    </xf>
    <xf numFmtId="0" fontId="5" fillId="13" borderId="2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8" fontId="5" fillId="13" borderId="2" xfId="2" applyNumberFormat="1" applyFont="1" applyFill="1" applyBorder="1" applyAlignment="1">
      <alignment horizontal="right" vertical="center"/>
    </xf>
    <xf numFmtId="44" fontId="5" fillId="13" borderId="5" xfId="2" applyFont="1" applyFill="1" applyBorder="1" applyAlignment="1">
      <alignment horizontal="right" vertical="center"/>
    </xf>
    <xf numFmtId="8" fontId="5" fillId="13" borderId="10" xfId="2" applyNumberFormat="1" applyFont="1" applyFill="1" applyBorder="1" applyAlignment="1">
      <alignment horizontal="right" vertical="center"/>
    </xf>
  </cellXfs>
  <cellStyles count="4">
    <cellStyle name="Migliaia" xfId="1" builtinId="3"/>
    <cellStyle name="Normale" xfId="0" builtinId="0"/>
    <cellStyle name="Percentuale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519392</xdr:colOff>
      <xdr:row>1</xdr:row>
      <xdr:rowOff>37416</xdr:rowOff>
    </xdr:from>
    <xdr:to>
      <xdr:col>21</xdr:col>
      <xdr:colOff>225337</xdr:colOff>
      <xdr:row>20</xdr:row>
      <xdr:rowOff>143218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7BC551-169A-87C9-4190-A8266970A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23804" y="373592"/>
          <a:ext cx="6944945" cy="5159655"/>
        </a:xfrm>
        <a:prstGeom prst="rect">
          <a:avLst/>
        </a:prstGeom>
      </xdr:spPr>
    </xdr:pic>
    <xdr:clientData/>
  </xdr:twoCellAnchor>
  <xdr:twoCellAnchor>
    <xdr:from>
      <xdr:col>10</xdr:col>
      <xdr:colOff>495300</xdr:colOff>
      <xdr:row>3</xdr:row>
      <xdr:rowOff>133350</xdr:rowOff>
    </xdr:from>
    <xdr:to>
      <xdr:col>14</xdr:col>
      <xdr:colOff>425823</xdr:colOff>
      <xdr:row>10</xdr:row>
      <xdr:rowOff>448235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C2CC77C-3B15-06F1-29A1-CCEFE961E56A}"/>
            </a:ext>
          </a:extLst>
        </xdr:cNvPr>
        <xdr:cNvSpPr/>
      </xdr:nvSpPr>
      <xdr:spPr>
        <a:xfrm>
          <a:off x="8899712" y="861732"/>
          <a:ext cx="2933699" cy="2343150"/>
        </a:xfrm>
        <a:prstGeom prst="rect">
          <a:avLst/>
        </a:prstGeom>
        <a:noFill/>
        <a:ln w="381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266699</xdr:colOff>
      <xdr:row>2</xdr:row>
      <xdr:rowOff>180976</xdr:rowOff>
    </xdr:from>
    <xdr:to>
      <xdr:col>21</xdr:col>
      <xdr:colOff>104775</xdr:colOff>
      <xdr:row>15</xdr:row>
      <xdr:rowOff>78440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641DFA0-8B11-470F-A9F1-94DF130DB14B}"/>
            </a:ext>
          </a:extLst>
        </xdr:cNvPr>
        <xdr:cNvSpPr/>
      </xdr:nvSpPr>
      <xdr:spPr>
        <a:xfrm>
          <a:off x="14699875" y="707652"/>
          <a:ext cx="1048312" cy="350575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515470</xdr:colOff>
      <xdr:row>10</xdr:row>
      <xdr:rowOff>470648</xdr:rowOff>
    </xdr:from>
    <xdr:to>
      <xdr:col>21</xdr:col>
      <xdr:colOff>155761</xdr:colOff>
      <xdr:row>20</xdr:row>
      <xdr:rowOff>101974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3D44E36B-11D5-4FD3-B28F-5A6EF4406DC7}"/>
            </a:ext>
          </a:extLst>
        </xdr:cNvPr>
        <xdr:cNvSpPr/>
      </xdr:nvSpPr>
      <xdr:spPr>
        <a:xfrm>
          <a:off x="8919882" y="3227295"/>
          <a:ext cx="6879291" cy="2264708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67235</xdr:colOff>
      <xdr:row>16</xdr:row>
      <xdr:rowOff>100853</xdr:rowOff>
    </xdr:from>
    <xdr:to>
      <xdr:col>10</xdr:col>
      <xdr:colOff>515470</xdr:colOff>
      <xdr:row>16</xdr:row>
      <xdr:rowOff>246529</xdr:rowOff>
    </xdr:to>
    <xdr:cxnSp macro="">
      <xdr:nvCxnSpPr>
        <xdr:cNvPr id="9" name="Connector: Elbow 8">
          <a:extLst>
            <a:ext uri="{FF2B5EF4-FFF2-40B4-BE49-F238E27FC236}">
              <a16:creationId xmlns:a16="http://schemas.microsoft.com/office/drawing/2014/main" id="{9F6D3333-A2B3-AD16-2FF9-E575B4131E86}"/>
            </a:ext>
          </a:extLst>
        </xdr:cNvPr>
        <xdr:cNvCxnSpPr/>
      </xdr:nvCxnSpPr>
      <xdr:spPr>
        <a:xfrm>
          <a:off x="8471647" y="4426324"/>
          <a:ext cx="448235" cy="145676"/>
        </a:xfrm>
        <a:prstGeom prst="bentConnector3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447674</xdr:colOff>
      <xdr:row>29</xdr:row>
      <xdr:rowOff>0</xdr:rowOff>
    </xdr:from>
    <xdr:to>
      <xdr:col>21</xdr:col>
      <xdr:colOff>276224</xdr:colOff>
      <xdr:row>44</xdr:row>
      <xdr:rowOff>48030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EB2DCAA-3646-7488-A9A0-50E73062D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29674" y="5534025"/>
          <a:ext cx="7096125" cy="2905530"/>
        </a:xfrm>
        <a:prstGeom prst="rect">
          <a:avLst/>
        </a:prstGeom>
      </xdr:spPr>
    </xdr:pic>
    <xdr:clientData/>
  </xdr:twoCellAnchor>
  <xdr:twoCellAnchor>
    <xdr:from>
      <xdr:col>9</xdr:col>
      <xdr:colOff>190500</xdr:colOff>
      <xdr:row>29</xdr:row>
      <xdr:rowOff>161925</xdr:rowOff>
    </xdr:from>
    <xdr:to>
      <xdr:col>10</xdr:col>
      <xdr:colOff>409575</xdr:colOff>
      <xdr:row>29</xdr:row>
      <xdr:rowOff>161925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3331B137-0DBC-C4B9-CBA3-467297687D56}"/>
            </a:ext>
          </a:extLst>
        </xdr:cNvPr>
        <xdr:cNvCxnSpPr/>
      </xdr:nvCxnSpPr>
      <xdr:spPr>
        <a:xfrm>
          <a:off x="7791450" y="5695950"/>
          <a:ext cx="1000125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578546</xdr:colOff>
      <xdr:row>46</xdr:row>
      <xdr:rowOff>179853</xdr:rowOff>
    </xdr:from>
    <xdr:to>
      <xdr:col>21</xdr:col>
      <xdr:colOff>368064</xdr:colOff>
      <xdr:row>60</xdr:row>
      <xdr:rowOff>61481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3D197DA-5168-BA66-3865-4599CB7C3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82958" y="10522882"/>
          <a:ext cx="7028518" cy="2705511"/>
        </a:xfrm>
        <a:prstGeom prst="rect">
          <a:avLst/>
        </a:prstGeom>
      </xdr:spPr>
    </xdr:pic>
    <xdr:clientData/>
  </xdr:twoCellAnchor>
  <xdr:twoCellAnchor>
    <xdr:from>
      <xdr:col>10</xdr:col>
      <xdr:colOff>11205</xdr:colOff>
      <xdr:row>51</xdr:row>
      <xdr:rowOff>44824</xdr:rowOff>
    </xdr:from>
    <xdr:to>
      <xdr:col>10</xdr:col>
      <xdr:colOff>578546</xdr:colOff>
      <xdr:row>53</xdr:row>
      <xdr:rowOff>42226</xdr:rowOff>
    </xdr:to>
    <xdr:cxnSp macro="">
      <xdr:nvCxnSpPr>
        <xdr:cNvPr id="16" name="Connector: Elbow 15">
          <a:extLst>
            <a:ext uri="{FF2B5EF4-FFF2-40B4-BE49-F238E27FC236}">
              <a16:creationId xmlns:a16="http://schemas.microsoft.com/office/drawing/2014/main" id="{AF2039D7-375A-4293-946F-F0D396F70D88}"/>
            </a:ext>
          </a:extLst>
        </xdr:cNvPr>
        <xdr:cNvCxnSpPr>
          <a:endCxn id="14" idx="1"/>
        </xdr:cNvCxnSpPr>
      </xdr:nvCxnSpPr>
      <xdr:spPr>
        <a:xfrm>
          <a:off x="8415617" y="11340353"/>
          <a:ext cx="567341" cy="535285"/>
        </a:xfrm>
        <a:prstGeom prst="bentConnector3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313764</xdr:colOff>
      <xdr:row>5</xdr:row>
      <xdr:rowOff>56031</xdr:rowOff>
    </xdr:from>
    <xdr:to>
      <xdr:col>10</xdr:col>
      <xdr:colOff>424928</xdr:colOff>
      <xdr:row>5</xdr:row>
      <xdr:rowOff>302559</xdr:rowOff>
    </xdr:to>
    <xdr:sp macro="" textlink="">
      <xdr:nvSpPr>
        <xdr:cNvPr id="5" name="Left Brace 4">
          <a:extLst>
            <a:ext uri="{FF2B5EF4-FFF2-40B4-BE49-F238E27FC236}">
              <a16:creationId xmlns:a16="http://schemas.microsoft.com/office/drawing/2014/main" id="{8BE46D45-738F-21FB-CB0F-87ACA3D04F73}"/>
            </a:ext>
          </a:extLst>
        </xdr:cNvPr>
        <xdr:cNvSpPr/>
      </xdr:nvSpPr>
      <xdr:spPr>
        <a:xfrm flipH="1">
          <a:off x="8718176" y="1176619"/>
          <a:ext cx="111164" cy="246528"/>
        </a:xfrm>
        <a:prstGeom prst="leftBrac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156882</xdr:colOff>
      <xdr:row>5</xdr:row>
      <xdr:rowOff>156882</xdr:rowOff>
    </xdr:from>
    <xdr:to>
      <xdr:col>10</xdr:col>
      <xdr:colOff>235323</xdr:colOff>
      <xdr:row>5</xdr:row>
      <xdr:rowOff>156882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78FE91E9-9CFF-E0B3-C96F-57788BA7D74A}"/>
            </a:ext>
          </a:extLst>
        </xdr:cNvPr>
        <xdr:cNvCxnSpPr/>
      </xdr:nvCxnSpPr>
      <xdr:spPr>
        <a:xfrm>
          <a:off x="4639235" y="1277470"/>
          <a:ext cx="40005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Y52"/>
  <sheetViews>
    <sheetView showGridLines="0" tabSelected="1" zoomScale="85" zoomScaleNormal="85" workbookViewId="0">
      <selection activeCell="Y24" sqref="Y24"/>
    </sheetView>
  </sheetViews>
  <sheetFormatPr defaultRowHeight="14.5" x14ac:dyDescent="0.35"/>
  <cols>
    <col min="1" max="1" width="17.7265625" bestFit="1" customWidth="1"/>
    <col min="2" max="2" width="14.26953125" bestFit="1" customWidth="1"/>
    <col min="3" max="4" width="11.7265625" bestFit="1" customWidth="1"/>
    <col min="5" max="5" width="11.7265625" customWidth="1"/>
    <col min="6" max="12" width="11.7265625" bestFit="1" customWidth="1"/>
    <col min="13" max="13" width="12.453125" bestFit="1" customWidth="1"/>
  </cols>
  <sheetData>
    <row r="1" spans="1:25" ht="26" x14ac:dyDescent="0.6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7"/>
    </row>
    <row r="3" spans="1:25" ht="15.75" customHeight="1" x14ac:dyDescent="0.8">
      <c r="A3" s="55"/>
    </row>
    <row r="4" spans="1:25" ht="15" customHeight="1" x14ac:dyDescent="0.35">
      <c r="A4" s="119">
        <v>1</v>
      </c>
      <c r="B4" s="107" t="s">
        <v>1</v>
      </c>
      <c r="C4" s="107"/>
      <c r="D4" s="107"/>
      <c r="E4" s="107"/>
      <c r="F4" s="107"/>
      <c r="G4" s="107"/>
      <c r="H4" s="107"/>
      <c r="I4" s="107"/>
      <c r="J4" s="108"/>
    </row>
    <row r="5" spans="1:25" ht="15.75" customHeight="1" x14ac:dyDescent="0.35">
      <c r="A5" s="120"/>
      <c r="B5" s="118"/>
      <c r="C5" s="118"/>
      <c r="D5" s="118"/>
      <c r="E5" s="118"/>
      <c r="F5" s="109"/>
      <c r="G5" s="109"/>
      <c r="H5" s="109"/>
      <c r="I5" s="109"/>
      <c r="J5" s="110"/>
    </row>
    <row r="6" spans="1:25" ht="69" customHeight="1" x14ac:dyDescent="0.35">
      <c r="B6" s="121" t="s">
        <v>49</v>
      </c>
      <c r="C6" s="122"/>
      <c r="D6" s="122"/>
      <c r="E6" s="123"/>
    </row>
    <row r="10" spans="1:25" x14ac:dyDescent="0.35">
      <c r="A10" s="111">
        <v>2</v>
      </c>
      <c r="B10" s="107" t="s">
        <v>2</v>
      </c>
      <c r="C10" s="107"/>
      <c r="D10" s="107"/>
      <c r="E10" s="107"/>
      <c r="F10" s="107"/>
      <c r="G10" s="107"/>
      <c r="H10" s="107"/>
      <c r="I10" s="107"/>
      <c r="J10" s="108"/>
    </row>
    <row r="11" spans="1:25" ht="49.5" customHeight="1" x14ac:dyDescent="0.35">
      <c r="A11" s="112"/>
      <c r="B11" s="109"/>
      <c r="C11" s="109"/>
      <c r="D11" s="109"/>
      <c r="E11" s="109"/>
      <c r="F11" s="109"/>
      <c r="G11" s="109"/>
      <c r="H11" s="109"/>
      <c r="I11" s="109"/>
      <c r="J11" s="110"/>
    </row>
    <row r="12" spans="1:25" ht="14.25" customHeight="1" x14ac:dyDescent="0.35"/>
    <row r="16" spans="1:25" x14ac:dyDescent="0.35">
      <c r="A16" s="111" t="s">
        <v>3</v>
      </c>
      <c r="B16" s="107" t="s">
        <v>4</v>
      </c>
      <c r="C16" s="107"/>
      <c r="D16" s="107"/>
      <c r="E16" s="107"/>
      <c r="F16" s="107"/>
      <c r="G16" s="107"/>
      <c r="H16" s="107"/>
      <c r="I16" s="107"/>
      <c r="J16" s="108"/>
    </row>
    <row r="17" spans="1:10" ht="39" customHeight="1" x14ac:dyDescent="0.35">
      <c r="A17" s="112"/>
      <c r="B17" s="109"/>
      <c r="C17" s="109"/>
      <c r="D17" s="109"/>
      <c r="E17" s="109"/>
      <c r="F17" s="109"/>
      <c r="G17" s="109"/>
      <c r="H17" s="109"/>
      <c r="I17" s="109"/>
      <c r="J17" s="110"/>
    </row>
    <row r="30" spans="1:10" x14ac:dyDescent="0.35">
      <c r="A30" s="113">
        <v>3</v>
      </c>
      <c r="B30" s="107" t="s">
        <v>5</v>
      </c>
      <c r="C30" s="107"/>
      <c r="D30" s="107"/>
      <c r="E30" s="107"/>
      <c r="F30" s="107"/>
      <c r="G30" s="107"/>
      <c r="H30" s="107"/>
      <c r="I30" s="107"/>
      <c r="J30" s="108"/>
    </row>
    <row r="31" spans="1:10" x14ac:dyDescent="0.35">
      <c r="A31" s="114"/>
      <c r="B31" s="109"/>
      <c r="C31" s="109"/>
      <c r="D31" s="109"/>
      <c r="E31" s="109"/>
      <c r="F31" s="109"/>
      <c r="G31" s="109"/>
      <c r="H31" s="109"/>
      <c r="I31" s="109"/>
      <c r="J31" s="110"/>
    </row>
    <row r="51" spans="1:10" x14ac:dyDescent="0.35">
      <c r="A51" s="105">
        <v>4</v>
      </c>
      <c r="B51" s="107" t="s">
        <v>6</v>
      </c>
      <c r="C51" s="107"/>
      <c r="D51" s="107"/>
      <c r="E51" s="107"/>
      <c r="F51" s="107"/>
      <c r="G51" s="107"/>
      <c r="H51" s="107"/>
      <c r="I51" s="107"/>
      <c r="J51" s="108"/>
    </row>
    <row r="52" spans="1:10" ht="27" customHeight="1" x14ac:dyDescent="0.35">
      <c r="A52" s="106"/>
      <c r="B52" s="109"/>
      <c r="C52" s="109"/>
      <c r="D52" s="109"/>
      <c r="E52" s="109"/>
      <c r="F52" s="109"/>
      <c r="G52" s="109"/>
      <c r="H52" s="109"/>
      <c r="I52" s="109"/>
      <c r="J52" s="110"/>
    </row>
  </sheetData>
  <mergeCells count="12">
    <mergeCell ref="A1:Y1"/>
    <mergeCell ref="B4:J5"/>
    <mergeCell ref="A4:A5"/>
    <mergeCell ref="A10:A11"/>
    <mergeCell ref="B10:J11"/>
    <mergeCell ref="B6:E6"/>
    <mergeCell ref="A51:A52"/>
    <mergeCell ref="B51:J52"/>
    <mergeCell ref="A16:A17"/>
    <mergeCell ref="B16:J17"/>
    <mergeCell ref="A30:A31"/>
    <mergeCell ref="B30:J3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H80"/>
  <sheetViews>
    <sheetView showGridLines="0" zoomScale="77" zoomScaleNormal="77" workbookViewId="0">
      <pane xSplit="1" topLeftCell="B1" activePane="topRight" state="frozen"/>
      <selection pane="topRight" activeCell="D4" sqref="D4"/>
    </sheetView>
  </sheetViews>
  <sheetFormatPr defaultRowHeight="14.5" outlineLevelRow="1" x14ac:dyDescent="0.35"/>
  <cols>
    <col min="1" max="1" width="79.453125" bestFit="1" customWidth="1"/>
    <col min="2" max="2" width="16.1796875" customWidth="1"/>
    <col min="3" max="3" width="14.81640625" bestFit="1" customWidth="1"/>
    <col min="4" max="4" width="17" customWidth="1"/>
    <col min="5" max="5" width="14.453125" bestFit="1" customWidth="1"/>
    <col min="6" max="6" width="20.7265625" bestFit="1" customWidth="1"/>
    <col min="7" max="7" width="15.1796875" customWidth="1"/>
    <col min="8" max="8" width="14.453125" bestFit="1" customWidth="1"/>
    <col min="9" max="9" width="18.453125" bestFit="1" customWidth="1"/>
    <col min="10" max="12" width="14.453125" bestFit="1" customWidth="1"/>
    <col min="13" max="22" width="14.54296875" bestFit="1" customWidth="1"/>
    <col min="23" max="32" width="16" bestFit="1" customWidth="1"/>
    <col min="33" max="33" width="16" customWidth="1"/>
  </cols>
  <sheetData>
    <row r="1" spans="1:34" ht="15.5" x14ac:dyDescent="0.35">
      <c r="D1" s="84"/>
      <c r="E1" s="84"/>
      <c r="F1" s="84"/>
      <c r="G1" s="84"/>
      <c r="H1" s="84"/>
      <c r="I1" s="85" t="s">
        <v>7</v>
      </c>
      <c r="J1" s="84"/>
      <c r="K1" s="84"/>
    </row>
    <row r="2" spans="1:34" ht="16" thickBot="1" x14ac:dyDescent="0.4">
      <c r="D2" s="84"/>
      <c r="E2" s="84"/>
      <c r="F2" s="84"/>
      <c r="G2" s="84"/>
      <c r="H2" s="84"/>
      <c r="I2" s="84"/>
      <c r="J2" s="84"/>
      <c r="K2" s="84" t="s">
        <v>8</v>
      </c>
    </row>
    <row r="3" spans="1:34" ht="16" thickBot="1" x14ac:dyDescent="0.4">
      <c r="D3" s="84"/>
      <c r="E3" s="84"/>
      <c r="F3" s="84"/>
      <c r="G3" s="84"/>
      <c r="H3" s="84"/>
      <c r="I3" s="86">
        <f>B66/C64</f>
        <v>1016421.5723751273</v>
      </c>
      <c r="J3" s="87">
        <f>B66-I3</f>
        <v>47161.960958205862</v>
      </c>
      <c r="K3" s="88">
        <f>J3-C67</f>
        <v>0</v>
      </c>
    </row>
    <row r="4" spans="1:34" ht="31.5" thickBot="1" x14ac:dyDescent="0.4">
      <c r="D4" s="84"/>
      <c r="E4" s="84"/>
      <c r="F4" s="89" t="s">
        <v>9</v>
      </c>
      <c r="G4" s="84"/>
      <c r="H4" s="84"/>
      <c r="I4" s="84"/>
      <c r="J4" s="84"/>
      <c r="K4" s="84"/>
      <c r="M4" s="2"/>
      <c r="AG4" s="2" t="s">
        <v>10</v>
      </c>
      <c r="AH4" s="2" t="s">
        <v>11</v>
      </c>
    </row>
    <row r="5" spans="1:34" ht="21.5" thickBot="1" x14ac:dyDescent="0.55000000000000004">
      <c r="A5" s="66" t="s">
        <v>12</v>
      </c>
      <c r="B5" s="56"/>
      <c r="C5" s="57"/>
      <c r="D5" s="90">
        <f>SUM(C6:C9)</f>
        <v>7251500.4000000004</v>
      </c>
      <c r="E5" s="91"/>
      <c r="F5" s="91"/>
      <c r="G5" s="91"/>
      <c r="H5" s="91"/>
      <c r="I5" s="91"/>
      <c r="J5" s="91"/>
      <c r="K5" s="91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8"/>
    </row>
    <row r="6" spans="1:34" ht="15.5" x14ac:dyDescent="0.35">
      <c r="A6" s="70" t="s">
        <v>13</v>
      </c>
      <c r="B6" s="71"/>
      <c r="C6" s="72">
        <v>30000</v>
      </c>
      <c r="D6" s="73"/>
      <c r="E6" s="73"/>
      <c r="F6" s="73">
        <v>30</v>
      </c>
      <c r="G6" s="73">
        <v>30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10"/>
    </row>
    <row r="7" spans="1:34" ht="15.5" x14ac:dyDescent="0.35">
      <c r="A7" s="70" t="s">
        <v>14</v>
      </c>
      <c r="B7" s="71"/>
      <c r="C7" s="72">
        <f>82502/5</f>
        <v>16500.400000000001</v>
      </c>
      <c r="D7" s="73"/>
      <c r="E7" s="73"/>
      <c r="F7" s="73">
        <v>2</v>
      </c>
      <c r="G7" s="73">
        <v>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10"/>
    </row>
    <row r="8" spans="1:34" ht="15.5" x14ac:dyDescent="0.35">
      <c r="A8" s="70" t="s">
        <v>15</v>
      </c>
      <c r="B8" s="71"/>
      <c r="C8" s="72">
        <f>1000000</f>
        <v>1000000</v>
      </c>
      <c r="D8" s="73"/>
      <c r="E8" s="73"/>
      <c r="F8" s="73">
        <v>30</v>
      </c>
      <c r="G8" s="73">
        <v>30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10"/>
    </row>
    <row r="9" spans="1:34" ht="15.5" x14ac:dyDescent="0.35">
      <c r="A9" s="74" t="s">
        <v>16</v>
      </c>
      <c r="B9" s="75"/>
      <c r="C9" s="76">
        <f>SUM(B10:B12)</f>
        <v>6205000</v>
      </c>
      <c r="D9" s="77"/>
      <c r="E9" s="77"/>
      <c r="F9" s="77">
        <v>0</v>
      </c>
      <c r="G9" s="77">
        <v>0</v>
      </c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59"/>
    </row>
    <row r="10" spans="1:34" ht="15.5" x14ac:dyDescent="0.35">
      <c r="A10" s="78" t="s">
        <v>17</v>
      </c>
      <c r="B10" s="79">
        <v>6000000</v>
      </c>
      <c r="C10" s="80"/>
      <c r="D10" s="79"/>
      <c r="E10" s="81"/>
      <c r="F10" s="82">
        <v>30</v>
      </c>
      <c r="G10" s="82">
        <v>30</v>
      </c>
      <c r="H10" s="15"/>
      <c r="I10" s="14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3"/>
    </row>
    <row r="11" spans="1:34" ht="15.5" x14ac:dyDescent="0.35">
      <c r="A11" s="78" t="s">
        <v>18</v>
      </c>
      <c r="B11" s="79">
        <f>5000</f>
        <v>5000</v>
      </c>
      <c r="C11" s="79"/>
      <c r="D11" s="79"/>
      <c r="E11" s="81"/>
      <c r="F11" s="82">
        <v>5</v>
      </c>
      <c r="G11" s="82">
        <v>5</v>
      </c>
      <c r="H11" s="15"/>
      <c r="I11" s="1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3"/>
    </row>
    <row r="12" spans="1:34" ht="15.5" x14ac:dyDescent="0.35">
      <c r="A12" s="78" t="s">
        <v>19</v>
      </c>
      <c r="B12" s="79">
        <v>200000</v>
      </c>
      <c r="C12" s="80"/>
      <c r="D12" s="83"/>
      <c r="E12" s="81"/>
      <c r="F12" s="82">
        <v>10</v>
      </c>
      <c r="G12" s="82">
        <v>10</v>
      </c>
      <c r="H12" s="15"/>
      <c r="I12" s="52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3"/>
    </row>
    <row r="13" spans="1:34" s="63" customFormat="1" x14ac:dyDescent="0.35">
      <c r="A13" s="61"/>
      <c r="B13" s="62"/>
      <c r="F13" s="64"/>
      <c r="AG13" s="61"/>
    </row>
    <row r="14" spans="1:34" s="63" customFormat="1" x14ac:dyDescent="0.35">
      <c r="A14" s="61"/>
      <c r="B14" s="62"/>
      <c r="F14" s="64"/>
      <c r="AG14" s="61"/>
    </row>
    <row r="15" spans="1:34" s="63" customFormat="1" x14ac:dyDescent="0.35">
      <c r="A15" s="61"/>
      <c r="B15" s="62"/>
      <c r="F15" s="64"/>
      <c r="AG15" s="61"/>
    </row>
    <row r="16" spans="1:34" s="63" customFormat="1" x14ac:dyDescent="0.35">
      <c r="A16" s="61"/>
      <c r="B16" s="62"/>
      <c r="F16" s="64"/>
      <c r="AG16" s="61"/>
    </row>
    <row r="17" spans="1:33" s="63" customFormat="1" x14ac:dyDescent="0.35">
      <c r="A17" s="61"/>
      <c r="B17" s="62"/>
      <c r="F17" s="64"/>
      <c r="AG17" s="61"/>
    </row>
    <row r="18" spans="1:33" s="63" customFormat="1" x14ac:dyDescent="0.35">
      <c r="A18" s="61"/>
      <c r="B18" s="62"/>
      <c r="F18" s="64"/>
      <c r="AG18" s="61"/>
    </row>
    <row r="19" spans="1:33" s="63" customFormat="1" x14ac:dyDescent="0.35">
      <c r="A19" s="61"/>
      <c r="B19" s="62"/>
      <c r="F19" s="64"/>
      <c r="AG19" s="61"/>
    </row>
    <row r="20" spans="1:33" s="63" customFormat="1" x14ac:dyDescent="0.35">
      <c r="A20" s="61"/>
      <c r="B20" s="62"/>
      <c r="F20" s="64"/>
      <c r="AG20" s="61"/>
    </row>
    <row r="21" spans="1:33" s="63" customFormat="1" ht="15" thickBot="1" x14ac:dyDescent="0.4">
      <c r="A21" s="61"/>
      <c r="F21" s="64"/>
      <c r="AG21" s="61"/>
    </row>
    <row r="22" spans="1:33" ht="21.5" thickBot="1" x14ac:dyDescent="0.55000000000000004">
      <c r="A22" s="67" t="s">
        <v>20</v>
      </c>
      <c r="B22" s="18"/>
      <c r="C22" s="53">
        <f>SUM(B23:B41)</f>
        <v>1063583.5333333332</v>
      </c>
      <c r="D22" s="17"/>
      <c r="E22" s="17"/>
      <c r="F22" s="51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6"/>
    </row>
    <row r="23" spans="1:33" ht="15.5" x14ac:dyDescent="0.35">
      <c r="A23" s="92" t="str">
        <f>"Ammortamento"&amp;" "&amp;A6</f>
        <v>Ammortamento Acquisizione area ex post  - importo di cui risultano già beneficiari</v>
      </c>
      <c r="B23" s="93">
        <f>C6/F23</f>
        <v>1000</v>
      </c>
      <c r="C23" s="94"/>
      <c r="D23" s="94"/>
      <c r="E23" s="95"/>
      <c r="F23" s="96">
        <f>F6</f>
        <v>30</v>
      </c>
      <c r="G23" s="9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3"/>
    </row>
    <row r="24" spans="1:33" ht="15.5" x14ac:dyDescent="0.35">
      <c r="A24" s="92" t="str">
        <f>"Ammortamento"&amp;" "&amp;A7</f>
        <v>Ammortamento progettazione SdFTE ex post - importo di cui risultano già beneficiari</v>
      </c>
      <c r="B24" s="93">
        <f>C7/F24</f>
        <v>8250.2000000000007</v>
      </c>
      <c r="C24" s="94"/>
      <c r="D24" s="94"/>
      <c r="E24" s="95"/>
      <c r="F24" s="96">
        <f>F7</f>
        <v>2</v>
      </c>
      <c r="G24" s="9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3"/>
    </row>
    <row r="25" spans="1:33" ht="15.5" x14ac:dyDescent="0.35">
      <c r="A25" s="92" t="str">
        <f>"Ammortamento"&amp;" "&amp;A8</f>
        <v>Ammortamento spese progettazione</v>
      </c>
      <c r="B25" s="93">
        <f>C8/F25</f>
        <v>33333.333333333336</v>
      </c>
      <c r="C25" s="94"/>
      <c r="D25" s="94"/>
      <c r="E25" s="95"/>
      <c r="F25" s="96">
        <f>F8</f>
        <v>30</v>
      </c>
      <c r="G25" s="9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3"/>
    </row>
    <row r="26" spans="1:33" ht="15.5" x14ac:dyDescent="0.35">
      <c r="A26" s="78" t="str">
        <f>"Ammortamento"&amp;" "&amp;A10</f>
        <v>Ammortamento A1) investimento iniziale immobile</v>
      </c>
      <c r="B26" s="79">
        <f>B10/F26</f>
        <v>200000</v>
      </c>
      <c r="C26" s="80"/>
      <c r="D26" s="79"/>
      <c r="E26" s="81"/>
      <c r="F26" s="82">
        <f>F10</f>
        <v>30</v>
      </c>
      <c r="G26" s="79"/>
      <c r="H26" s="15"/>
      <c r="I26" s="14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3"/>
    </row>
    <row r="27" spans="1:33" ht="15.5" x14ac:dyDescent="0.35">
      <c r="A27" s="78" t="str">
        <f>"Ammortamento"&amp;" "&amp;A11</f>
        <v>Ammortamento A2) Acquisto beni mobili esterno</v>
      </c>
      <c r="B27" s="79">
        <f>B11/F27</f>
        <v>1000</v>
      </c>
      <c r="C27" s="79"/>
      <c r="D27" s="79"/>
      <c r="E27" s="81"/>
      <c r="F27" s="82">
        <f>F11</f>
        <v>5</v>
      </c>
      <c r="G27" s="80"/>
      <c r="H27" s="15"/>
      <c r="I27" s="14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3"/>
    </row>
    <row r="28" spans="1:33" ht="15.5" x14ac:dyDescent="0.35">
      <c r="A28" s="78" t="str">
        <f>"Ammortamento"&amp;" "&amp;A12</f>
        <v>Ammortamento A3) Acquisto beni mobili interno</v>
      </c>
      <c r="B28" s="79">
        <f>B12/F28</f>
        <v>20000</v>
      </c>
      <c r="C28" s="80"/>
      <c r="D28" s="83"/>
      <c r="E28" s="81"/>
      <c r="F28" s="82">
        <f>F12</f>
        <v>10</v>
      </c>
      <c r="G28" s="80"/>
      <c r="H28" s="15"/>
      <c r="I28" s="52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3"/>
    </row>
    <row r="29" spans="1:33" ht="15.5" x14ac:dyDescent="0.35">
      <c r="A29" s="97" t="s">
        <v>21</v>
      </c>
      <c r="B29" s="98">
        <v>30000</v>
      </c>
      <c r="C29" s="84"/>
      <c r="D29" s="84"/>
      <c r="E29" s="84"/>
      <c r="F29" s="98"/>
      <c r="G29" s="84"/>
      <c r="AG29" s="8"/>
    </row>
    <row r="30" spans="1:33" ht="15.5" x14ac:dyDescent="0.35">
      <c r="A30" s="97" t="s">
        <v>22</v>
      </c>
      <c r="B30" s="98">
        <v>70000</v>
      </c>
      <c r="C30" s="84"/>
      <c r="D30" s="84"/>
      <c r="E30" s="84"/>
      <c r="F30" s="84"/>
      <c r="G30" s="84"/>
      <c r="AG30" s="8"/>
    </row>
    <row r="31" spans="1:33" ht="15.5" x14ac:dyDescent="0.35">
      <c r="A31" s="97" t="s">
        <v>23</v>
      </c>
      <c r="B31" s="98">
        <v>400000</v>
      </c>
      <c r="C31" s="84"/>
      <c r="D31" s="84"/>
      <c r="E31" s="84"/>
      <c r="F31" s="84"/>
      <c r="G31" s="84"/>
      <c r="AG31" s="8"/>
    </row>
    <row r="32" spans="1:33" ht="15.5" x14ac:dyDescent="0.35">
      <c r="A32" s="97" t="s">
        <v>24</v>
      </c>
      <c r="B32" s="98">
        <v>150000</v>
      </c>
      <c r="C32" s="84"/>
      <c r="D32" s="84"/>
      <c r="E32" s="84"/>
      <c r="F32" s="84"/>
      <c r="G32" s="84"/>
      <c r="AG32" s="8"/>
    </row>
    <row r="33" spans="1:33" ht="15.5" x14ac:dyDescent="0.35">
      <c r="A33" s="97" t="s">
        <v>25</v>
      </c>
      <c r="B33" s="98">
        <v>150000</v>
      </c>
      <c r="C33" s="84"/>
      <c r="D33" s="84"/>
      <c r="E33" s="84"/>
      <c r="F33" s="84"/>
      <c r="G33" s="84"/>
      <c r="AG33" s="8"/>
    </row>
    <row r="34" spans="1:33" x14ac:dyDescent="0.35">
      <c r="A34" s="61" t="str">
        <f t="shared" ref="A34:A41" si="0">IF(A13=0,"",A13)</f>
        <v/>
      </c>
      <c r="B34" s="65" t="str">
        <f>IFERROR(B13/F34,"")</f>
        <v/>
      </c>
      <c r="C34" s="63"/>
      <c r="D34" s="63"/>
      <c r="E34" s="63"/>
      <c r="F34" s="64" t="str">
        <f>IF(F13=0,"",F13)</f>
        <v/>
      </c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1"/>
    </row>
    <row r="35" spans="1:33" x14ac:dyDescent="0.35">
      <c r="A35" s="61" t="str">
        <f t="shared" si="0"/>
        <v/>
      </c>
      <c r="B35" s="65" t="str">
        <f t="shared" ref="B35:B41" si="1">IFERROR(B14/F35,"")</f>
        <v/>
      </c>
      <c r="C35" s="63"/>
      <c r="D35" s="63"/>
      <c r="E35" s="63"/>
      <c r="F35" s="64" t="str">
        <f t="shared" ref="F35:F41" si="2">IF(F14=0,"",F14)</f>
        <v/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1"/>
    </row>
    <row r="36" spans="1:33" x14ac:dyDescent="0.35">
      <c r="A36" s="61" t="str">
        <f t="shared" si="0"/>
        <v/>
      </c>
      <c r="B36" s="65" t="str">
        <f t="shared" si="1"/>
        <v/>
      </c>
      <c r="C36" s="63"/>
      <c r="D36" s="63"/>
      <c r="E36" s="63"/>
      <c r="F36" s="64" t="str">
        <f t="shared" si="2"/>
        <v/>
      </c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1"/>
    </row>
    <row r="37" spans="1:33" x14ac:dyDescent="0.35">
      <c r="A37" s="61" t="str">
        <f t="shared" si="0"/>
        <v/>
      </c>
      <c r="B37" s="65" t="str">
        <f t="shared" si="1"/>
        <v/>
      </c>
      <c r="C37" s="63"/>
      <c r="D37" s="63"/>
      <c r="E37" s="63"/>
      <c r="F37" s="64" t="str">
        <f t="shared" si="2"/>
        <v/>
      </c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1"/>
    </row>
    <row r="38" spans="1:33" x14ac:dyDescent="0.35">
      <c r="A38" s="61" t="str">
        <f t="shared" si="0"/>
        <v/>
      </c>
      <c r="B38" s="65" t="str">
        <f t="shared" si="1"/>
        <v/>
      </c>
      <c r="C38" s="63"/>
      <c r="D38" s="63"/>
      <c r="E38" s="63"/>
      <c r="F38" s="64" t="str">
        <f t="shared" si="2"/>
        <v/>
      </c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1"/>
    </row>
    <row r="39" spans="1:33" x14ac:dyDescent="0.35">
      <c r="A39" s="61" t="str">
        <f t="shared" si="0"/>
        <v/>
      </c>
      <c r="B39" s="65" t="str">
        <f t="shared" si="1"/>
        <v/>
      </c>
      <c r="C39" s="63"/>
      <c r="D39" s="63"/>
      <c r="E39" s="63"/>
      <c r="F39" s="64" t="str">
        <f t="shared" si="2"/>
        <v/>
      </c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1"/>
    </row>
    <row r="40" spans="1:33" x14ac:dyDescent="0.35">
      <c r="A40" s="61" t="str">
        <f t="shared" si="0"/>
        <v/>
      </c>
      <c r="B40" s="65" t="str">
        <f t="shared" si="1"/>
        <v/>
      </c>
      <c r="C40" s="63"/>
      <c r="D40" s="63"/>
      <c r="E40" s="63"/>
      <c r="F40" s="64" t="str">
        <f t="shared" si="2"/>
        <v/>
      </c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1"/>
    </row>
    <row r="41" spans="1:33" ht="15" thickBot="1" x14ac:dyDescent="0.4">
      <c r="A41" s="61" t="str">
        <f t="shared" si="0"/>
        <v/>
      </c>
      <c r="B41" s="65" t="str">
        <f t="shared" si="1"/>
        <v/>
      </c>
      <c r="C41" s="63"/>
      <c r="D41" s="63"/>
      <c r="E41" s="63"/>
      <c r="F41" s="64" t="str">
        <f t="shared" si="2"/>
        <v/>
      </c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1"/>
    </row>
    <row r="42" spans="1:33" ht="21" x14ac:dyDescent="0.5">
      <c r="A42" s="68" t="s">
        <v>26</v>
      </c>
      <c r="B42" s="19"/>
      <c r="C42" s="100">
        <f>SUM(B43:B59)</f>
        <v>1115000</v>
      </c>
      <c r="D42" s="20"/>
      <c r="E42" s="20"/>
      <c r="F42" s="20"/>
      <c r="G42" s="20"/>
      <c r="H42" s="20"/>
      <c r="I42" s="20"/>
      <c r="J42" s="20"/>
      <c r="K42" s="21"/>
      <c r="L42" s="20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5"/>
    </row>
    <row r="43" spans="1:33" ht="15.5" x14ac:dyDescent="0.35">
      <c r="A43" s="97" t="s">
        <v>27</v>
      </c>
      <c r="B43" s="99">
        <v>1000000</v>
      </c>
      <c r="C43" s="84"/>
      <c r="D43" s="84"/>
      <c r="E43" s="84"/>
      <c r="AG43" s="8"/>
    </row>
    <row r="44" spans="1:33" ht="15.5" x14ac:dyDescent="0.35">
      <c r="A44" s="97" t="s">
        <v>28</v>
      </c>
      <c r="B44" s="99">
        <v>100000</v>
      </c>
      <c r="C44" s="84"/>
      <c r="D44" s="84"/>
      <c r="E44" s="84"/>
      <c r="AG44" s="8"/>
    </row>
    <row r="45" spans="1:33" ht="15.5" x14ac:dyDescent="0.35">
      <c r="A45" s="97" t="s">
        <v>29</v>
      </c>
      <c r="B45" s="99">
        <v>15000</v>
      </c>
      <c r="C45" s="84"/>
      <c r="D45" s="84"/>
      <c r="E45" s="84"/>
      <c r="AG45" s="8"/>
    </row>
    <row r="46" spans="1:33" x14ac:dyDescent="0.35">
      <c r="A46" s="8"/>
      <c r="B46" s="11"/>
      <c r="AG46" s="8"/>
    </row>
    <row r="47" spans="1:33" x14ac:dyDescent="0.35">
      <c r="A47" s="8"/>
      <c r="B47" s="11"/>
      <c r="AG47" s="8"/>
    </row>
    <row r="48" spans="1:33" x14ac:dyDescent="0.35">
      <c r="A48" s="8"/>
      <c r="B48" s="11"/>
      <c r="AG48" s="8"/>
    </row>
    <row r="49" spans="1:34" x14ac:dyDescent="0.35">
      <c r="A49" s="8"/>
      <c r="B49" s="11"/>
      <c r="AG49" s="8"/>
    </row>
    <row r="50" spans="1:34" x14ac:dyDescent="0.35">
      <c r="A50" s="8"/>
      <c r="B50" s="11"/>
      <c r="AG50" s="8"/>
    </row>
    <row r="51" spans="1:34" x14ac:dyDescent="0.35">
      <c r="A51" s="8"/>
      <c r="B51" s="11"/>
      <c r="AG51" s="8"/>
    </row>
    <row r="52" spans="1:34" x14ac:dyDescent="0.35">
      <c r="A52" s="8"/>
      <c r="B52" s="11"/>
      <c r="AG52" s="8"/>
    </row>
    <row r="53" spans="1:34" x14ac:dyDescent="0.35">
      <c r="A53" s="8"/>
      <c r="B53" s="11"/>
      <c r="AG53" s="8"/>
    </row>
    <row r="54" spans="1:34" x14ac:dyDescent="0.35">
      <c r="A54" s="8"/>
      <c r="B54" s="11"/>
      <c r="AG54" s="8"/>
    </row>
    <row r="55" spans="1:34" x14ac:dyDescent="0.35">
      <c r="A55" s="8"/>
      <c r="B55" s="11"/>
      <c r="AG55" s="8"/>
    </row>
    <row r="56" spans="1:34" x14ac:dyDescent="0.35">
      <c r="A56" s="8"/>
      <c r="B56" s="11"/>
      <c r="AG56" s="8"/>
    </row>
    <row r="57" spans="1:34" x14ac:dyDescent="0.35">
      <c r="A57" s="8"/>
      <c r="B57" s="11"/>
      <c r="AG57" s="8"/>
    </row>
    <row r="58" spans="1:34" x14ac:dyDescent="0.35">
      <c r="A58" s="8"/>
      <c r="B58" s="11"/>
      <c r="AG58" s="8"/>
    </row>
    <row r="59" spans="1:34" ht="15" thickBot="1" x14ac:dyDescent="0.4">
      <c r="A59" s="9"/>
      <c r="B59" s="1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9"/>
    </row>
    <row r="60" spans="1:34" hidden="1" outlineLevel="1" x14ac:dyDescent="0.35">
      <c r="A60" s="8"/>
      <c r="B60" s="11"/>
      <c r="AG60" s="8"/>
    </row>
    <row r="61" spans="1:34" ht="15" hidden="1" outlineLevel="1" thickBot="1" x14ac:dyDescent="0.4">
      <c r="A61" s="3" t="s">
        <v>30</v>
      </c>
      <c r="B61" s="26">
        <v>4.6399999999999997E-2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9"/>
    </row>
    <row r="62" spans="1:34" ht="15" hidden="1" outlineLevel="1" thickBot="1" x14ac:dyDescent="0.4">
      <c r="A62" s="33" t="s">
        <v>31</v>
      </c>
      <c r="B62" s="34">
        <f>(1+B61)</f>
        <v>1.0464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6"/>
    </row>
    <row r="63" spans="1:34" ht="15" hidden="1" outlineLevel="1" thickBot="1" x14ac:dyDescent="0.4">
      <c r="A63" s="33" t="s">
        <v>32</v>
      </c>
      <c r="B63" s="37">
        <v>0</v>
      </c>
      <c r="C63" s="46" cm="1">
        <f t="array" ref="C63:AF63">_xlfn.SEQUENCE(1,MAX(F23:F28))</f>
        <v>1</v>
      </c>
      <c r="D63" s="48">
        <v>2</v>
      </c>
      <c r="E63" s="48">
        <v>3</v>
      </c>
      <c r="F63" s="48">
        <v>4</v>
      </c>
      <c r="G63" s="48">
        <v>5</v>
      </c>
      <c r="H63" s="49">
        <v>6</v>
      </c>
      <c r="I63" s="49">
        <v>7</v>
      </c>
      <c r="J63" s="49">
        <v>8</v>
      </c>
      <c r="K63" s="49">
        <v>9</v>
      </c>
      <c r="L63" s="49">
        <v>10</v>
      </c>
      <c r="M63" s="50">
        <v>11</v>
      </c>
      <c r="N63" s="50">
        <v>12</v>
      </c>
      <c r="O63" s="50">
        <v>13</v>
      </c>
      <c r="P63" s="50">
        <v>14</v>
      </c>
      <c r="Q63" s="50">
        <v>15</v>
      </c>
      <c r="R63" s="50">
        <v>16</v>
      </c>
      <c r="S63" s="50">
        <v>17</v>
      </c>
      <c r="T63" s="50">
        <v>18</v>
      </c>
      <c r="U63" s="50">
        <v>19</v>
      </c>
      <c r="V63" s="50">
        <v>20</v>
      </c>
      <c r="W63" s="50">
        <v>21</v>
      </c>
      <c r="X63" s="50">
        <v>22</v>
      </c>
      <c r="Y63" s="50">
        <v>23</v>
      </c>
      <c r="Z63" s="50">
        <v>24</v>
      </c>
      <c r="AA63" s="50">
        <v>25</v>
      </c>
      <c r="AB63" s="50">
        <v>26</v>
      </c>
      <c r="AC63" s="50">
        <v>27</v>
      </c>
      <c r="AD63" s="50">
        <v>28</v>
      </c>
      <c r="AE63" s="50">
        <v>29</v>
      </c>
      <c r="AF63" s="50">
        <v>30</v>
      </c>
      <c r="AG63" s="36"/>
    </row>
    <row r="64" spans="1:34" ht="15" hidden="1" outlineLevel="1" thickBot="1" x14ac:dyDescent="0.4">
      <c r="A64" s="38" t="s">
        <v>33</v>
      </c>
      <c r="B64" s="39">
        <v>1</v>
      </c>
      <c r="C64" s="47">
        <f>$B$62^C63</f>
        <v>1.0464</v>
      </c>
      <c r="D64" s="47">
        <f t="shared" ref="D64:AF64" si="3">$B$62^D63</f>
        <v>1.0949529600000001</v>
      </c>
      <c r="E64" s="47">
        <f t="shared" si="3"/>
        <v>1.1457587773440001</v>
      </c>
      <c r="F64" s="47">
        <f t="shared" si="3"/>
        <v>1.1989219846127619</v>
      </c>
      <c r="G64" s="47">
        <f t="shared" si="3"/>
        <v>1.2545519646987939</v>
      </c>
      <c r="H64" s="47">
        <f t="shared" si="3"/>
        <v>1.3127631758608183</v>
      </c>
      <c r="I64" s="47">
        <f>$B$62^I63</f>
        <v>1.3736753872207601</v>
      </c>
      <c r="J64" s="47">
        <f t="shared" si="3"/>
        <v>1.4374139251878038</v>
      </c>
      <c r="K64" s="47">
        <f t="shared" si="3"/>
        <v>1.5041099313165178</v>
      </c>
      <c r="L64" s="47">
        <f t="shared" si="3"/>
        <v>1.5739006321296043</v>
      </c>
      <c r="M64" s="47">
        <f t="shared" si="3"/>
        <v>1.6469296214604181</v>
      </c>
      <c r="N64" s="47">
        <f t="shared" si="3"/>
        <v>1.7233471558961817</v>
      </c>
      <c r="O64" s="47">
        <f t="shared" si="3"/>
        <v>1.8033104639297644</v>
      </c>
      <c r="P64" s="47">
        <f t="shared" si="3"/>
        <v>1.886984069456106</v>
      </c>
      <c r="Q64" s="47">
        <f t="shared" si="3"/>
        <v>1.974540130278869</v>
      </c>
      <c r="R64" s="47">
        <f t="shared" si="3"/>
        <v>2.0661587923238089</v>
      </c>
      <c r="S64" s="47">
        <f t="shared" si="3"/>
        <v>2.1620285602876335</v>
      </c>
      <c r="T64" s="47">
        <f t="shared" si="3"/>
        <v>2.2623466854849799</v>
      </c>
      <c r="U64" s="47">
        <f t="shared" si="3"/>
        <v>2.3673195716914832</v>
      </c>
      <c r="V64" s="47">
        <f t="shared" si="3"/>
        <v>2.4771631998179684</v>
      </c>
      <c r="W64" s="47">
        <f t="shared" si="3"/>
        <v>2.5921035722895218</v>
      </c>
      <c r="X64" s="47">
        <f t="shared" si="3"/>
        <v>2.7123771780437562</v>
      </c>
      <c r="Y64" s="47">
        <f t="shared" si="3"/>
        <v>2.8382314791049863</v>
      </c>
      <c r="Z64" s="47">
        <f t="shared" si="3"/>
        <v>2.9699254197354583</v>
      </c>
      <c r="AA64" s="47">
        <f t="shared" si="3"/>
        <v>3.1077299592111838</v>
      </c>
      <c r="AB64" s="47">
        <f t="shared" si="3"/>
        <v>3.2519286293185825</v>
      </c>
      <c r="AC64" s="47">
        <f t="shared" si="3"/>
        <v>3.4028181177189651</v>
      </c>
      <c r="AD64" s="47">
        <f t="shared" si="3"/>
        <v>3.5607088783811256</v>
      </c>
      <c r="AE64" s="47">
        <f t="shared" si="3"/>
        <v>3.7259257703380095</v>
      </c>
      <c r="AF64" s="47">
        <f t="shared" si="3"/>
        <v>3.8988087260816942</v>
      </c>
      <c r="AG64" s="36"/>
      <c r="AH64" t="s">
        <v>34</v>
      </c>
    </row>
    <row r="65" spans="1:34" ht="15" hidden="1" outlineLevel="1" thickBot="1" x14ac:dyDescent="0.4">
      <c r="A65" s="7" t="s">
        <v>35</v>
      </c>
      <c r="B65" s="35">
        <v>2023</v>
      </c>
      <c r="C65" s="36">
        <v>2024</v>
      </c>
      <c r="D65" s="36">
        <v>2025</v>
      </c>
      <c r="E65" s="36">
        <v>2026</v>
      </c>
      <c r="F65" s="36">
        <v>2027</v>
      </c>
      <c r="G65" s="36">
        <v>2028</v>
      </c>
      <c r="H65" s="36">
        <v>2029</v>
      </c>
      <c r="I65" s="36">
        <v>2030</v>
      </c>
      <c r="J65" s="36">
        <v>2031</v>
      </c>
      <c r="K65" s="36">
        <v>2032</v>
      </c>
      <c r="L65" s="36">
        <v>2033</v>
      </c>
      <c r="M65" s="36">
        <v>2034</v>
      </c>
      <c r="N65" s="36">
        <v>2035</v>
      </c>
      <c r="O65" s="36">
        <v>2036</v>
      </c>
      <c r="P65" s="36">
        <v>2037</v>
      </c>
      <c r="Q65" s="36">
        <v>2038</v>
      </c>
      <c r="R65" s="36">
        <v>2039</v>
      </c>
      <c r="S65" s="36">
        <v>2040</v>
      </c>
      <c r="T65" s="36">
        <v>2041</v>
      </c>
      <c r="U65" s="36">
        <v>2042</v>
      </c>
      <c r="V65" s="36">
        <v>2043</v>
      </c>
      <c r="W65" s="36">
        <v>2044</v>
      </c>
      <c r="X65" s="36">
        <v>2045</v>
      </c>
      <c r="Y65" s="36">
        <v>2046</v>
      </c>
      <c r="Z65" s="36">
        <v>2047</v>
      </c>
      <c r="AA65" s="36">
        <v>2048</v>
      </c>
      <c r="AB65" s="36">
        <v>2049</v>
      </c>
      <c r="AC65" s="36">
        <v>2050</v>
      </c>
      <c r="AD65" s="36">
        <v>2051</v>
      </c>
      <c r="AE65" s="36">
        <v>2052</v>
      </c>
      <c r="AF65" s="36">
        <v>2053</v>
      </c>
      <c r="AG65" s="36"/>
    </row>
    <row r="66" spans="1:34" ht="15" hidden="1" outlineLevel="1" thickBot="1" x14ac:dyDescent="0.4">
      <c r="A66" s="40" t="s">
        <v>36</v>
      </c>
      <c r="B66" s="54">
        <f>C22</f>
        <v>1063583.5333333332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</row>
    <row r="67" spans="1:34" ht="15" hidden="1" outlineLevel="1" thickBot="1" x14ac:dyDescent="0.4">
      <c r="A67" s="4" t="s">
        <v>37</v>
      </c>
      <c r="B67" s="42">
        <v>0</v>
      </c>
      <c r="C67" s="27">
        <f>B66-NPV($B$61,B66)</f>
        <v>47161.960958205862</v>
      </c>
      <c r="D67" s="27">
        <f>($B$66-$B$24)-(($B$66-$B$24)/D64)</f>
        <v>91517.195210529142</v>
      </c>
      <c r="E67" s="27">
        <f>($B$66-$B$24)-(($B$66-$B$24)/E64)</f>
        <v>134255.2196838645</v>
      </c>
      <c r="F67" s="27">
        <f>($B$66-$B$24)-(($B$66-$B$24)/F64)</f>
        <v>175098.13298024784</v>
      </c>
      <c r="G67" s="27">
        <f>($B$66-$B$24)-(($B$66-$B$24)/G64)</f>
        <v>214129.9690815314</v>
      </c>
      <c r="H67" s="27">
        <f>($B$66-$B$24-$B$27)-(($B$66-$B$24-$B$27)/H64)</f>
        <v>251192.78771132859</v>
      </c>
      <c r="I67" s="27">
        <f>($B$66-$B$24-$B$27)-(($B$66-$B$24-$B$27)/I64)</f>
        <v>286806.05349579046</v>
      </c>
      <c r="J67" s="27">
        <f>($B$66-$B$24-$B$27)-(($B$66-$B$24-$B$27)/J64)</f>
        <v>320840.13776993251</v>
      </c>
      <c r="K67" s="27">
        <f>($B$66-$B$24-$B$27)-(($B$66-$B$24-$B$27)/K64)</f>
        <v>353365.06540194876</v>
      </c>
      <c r="L67" s="27">
        <f>($B$66-$B$24-$B$27)-(($B$66-$B$24-$B$27)/L64)</f>
        <v>384447.75618178083</v>
      </c>
      <c r="M67" s="27">
        <f t="shared" ref="M67:AF67" si="4">($B$66-$B$24-$B$27-$B$28)-(($B$66-$B$24-$B$27-$B$28)/M64)</f>
        <v>406295.97226131847</v>
      </c>
      <c r="N67" s="27">
        <f t="shared" si="4"/>
        <v>434144.72374616319</v>
      </c>
      <c r="O67" s="27">
        <f t="shared" si="4"/>
        <v>460758.59175538016</v>
      </c>
      <c r="P67" s="27">
        <f t="shared" si="4"/>
        <v>486192.33411892876</v>
      </c>
      <c r="Q67" s="27">
        <f t="shared" si="4"/>
        <v>510498.28056727379</v>
      </c>
      <c r="R67" s="27">
        <f t="shared" si="4"/>
        <v>533726.44039940811</v>
      </c>
      <c r="S67" s="27">
        <f t="shared" si="4"/>
        <v>555924.6053766004</v>
      </c>
      <c r="T67" s="27">
        <f t="shared" si="4"/>
        <v>577138.44805358094</v>
      </c>
      <c r="U67" s="27">
        <f t="shared" si="4"/>
        <v>597411.61574947217</v>
      </c>
      <c r="V67" s="27">
        <f t="shared" si="4"/>
        <v>616785.82035181462</v>
      </c>
      <c r="W67" s="27">
        <f t="shared" si="4"/>
        <v>635300.92413845682</v>
      </c>
      <c r="X67" s="27">
        <f t="shared" si="4"/>
        <v>652995.02179388725</v>
      </c>
      <c r="Y67" s="27">
        <f t="shared" si="4"/>
        <v>669904.51878875564</v>
      </c>
      <c r="Z67" s="27">
        <f t="shared" si="4"/>
        <v>686064.20628385164</v>
      </c>
      <c r="AA67" s="27">
        <f t="shared" si="4"/>
        <v>701507.33271265135</v>
      </c>
      <c r="AB67" s="27">
        <f t="shared" si="4"/>
        <v>716265.6721897152</v>
      </c>
      <c r="AC67" s="27">
        <f t="shared" si="4"/>
        <v>730369.58988568606</v>
      </c>
      <c r="AD67" s="27">
        <f t="shared" si="4"/>
        <v>743848.10450339527</v>
      </c>
      <c r="AE67" s="27">
        <f t="shared" si="4"/>
        <v>756728.94798362185</v>
      </c>
      <c r="AF67" s="27">
        <f t="shared" si="4"/>
        <v>769038.62256334908</v>
      </c>
      <c r="AG67" s="27"/>
    </row>
    <row r="68" spans="1:34" ht="15" hidden="1" outlineLevel="1" thickBot="1" x14ac:dyDescent="0.4">
      <c r="A68" s="5" t="s">
        <v>38</v>
      </c>
      <c r="B68" s="43">
        <f>B66</f>
        <v>1063583.5333333332</v>
      </c>
      <c r="C68" s="28">
        <f t="shared" ref="C68" si="5">$B$68-C67</f>
        <v>1016421.5723751273</v>
      </c>
      <c r="D68" s="28">
        <f>IF(D67=0,0,($B$66-$B$24)-D67)</f>
        <v>963816.13812280411</v>
      </c>
      <c r="E68" s="28">
        <f t="shared" ref="E68:G68" si="6">IF(E67=0,0,($B$66-$B$24)-E67)</f>
        <v>921078.11364946875</v>
      </c>
      <c r="F68" s="28">
        <f t="shared" si="6"/>
        <v>880235.20035308541</v>
      </c>
      <c r="G68" s="28">
        <f t="shared" si="6"/>
        <v>841203.36425180186</v>
      </c>
      <c r="H68" s="28">
        <f>IF(H67=0,0,($B$66-$B$24-$B$27)-H67)</f>
        <v>803140.54562200466</v>
      </c>
      <c r="I68" s="28">
        <f t="shared" ref="I68:L68" si="7">IF(I67=0,0,($B$66-$B$24-$B$27)-I67)</f>
        <v>767527.2798375428</v>
      </c>
      <c r="J68" s="28">
        <f t="shared" si="7"/>
        <v>733493.19556340075</v>
      </c>
      <c r="K68" s="28">
        <f t="shared" si="7"/>
        <v>700968.2679313845</v>
      </c>
      <c r="L68" s="28">
        <f t="shared" si="7"/>
        <v>669885.57715155242</v>
      </c>
      <c r="M68" s="28">
        <f>IF(M67=0,0,($B$66-$B$24-$B$27-$B$28)-M67)</f>
        <v>628037.36107201478</v>
      </c>
      <c r="N68" s="28">
        <f t="shared" ref="N68:AF68" si="8">IF(N67=0,0,($B$66-$B$24-$B$27-$B$28)-N67)</f>
        <v>600188.60958717007</v>
      </c>
      <c r="O68" s="28">
        <f t="shared" si="8"/>
        <v>573574.7415779531</v>
      </c>
      <c r="P68" s="28">
        <f t="shared" si="8"/>
        <v>548140.9992144045</v>
      </c>
      <c r="Q68" s="28">
        <f t="shared" si="8"/>
        <v>523835.05276605947</v>
      </c>
      <c r="R68" s="28">
        <f t="shared" si="8"/>
        <v>500606.89293392515</v>
      </c>
      <c r="S68" s="28">
        <f t="shared" si="8"/>
        <v>478408.72795673285</v>
      </c>
      <c r="T68" s="28">
        <f t="shared" si="8"/>
        <v>457194.88527975231</v>
      </c>
      <c r="U68" s="28">
        <f t="shared" si="8"/>
        <v>436921.71758386109</v>
      </c>
      <c r="V68" s="28">
        <f t="shared" si="8"/>
        <v>417547.51298151864</v>
      </c>
      <c r="W68" s="28">
        <f t="shared" si="8"/>
        <v>399032.40919487644</v>
      </c>
      <c r="X68" s="28">
        <f t="shared" si="8"/>
        <v>381338.311539446</v>
      </c>
      <c r="Y68" s="28">
        <f t="shared" si="8"/>
        <v>364428.81454457762</v>
      </c>
      <c r="Z68" s="28">
        <f t="shared" si="8"/>
        <v>348269.12704948161</v>
      </c>
      <c r="AA68" s="28">
        <f t="shared" si="8"/>
        <v>332826.00062068191</v>
      </c>
      <c r="AB68" s="28">
        <f t="shared" si="8"/>
        <v>318067.66114361805</v>
      </c>
      <c r="AC68" s="28">
        <f t="shared" si="8"/>
        <v>303963.7434476472</v>
      </c>
      <c r="AD68" s="28">
        <f t="shared" si="8"/>
        <v>290485.22882993799</v>
      </c>
      <c r="AE68" s="28">
        <f t="shared" si="8"/>
        <v>277604.3853497114</v>
      </c>
      <c r="AF68" s="28">
        <f t="shared" si="8"/>
        <v>265294.71076998417</v>
      </c>
      <c r="AG68" s="28">
        <f>SUM(B68:AF68)</f>
        <v>17807119.681634862</v>
      </c>
      <c r="AH68" t="s">
        <v>39</v>
      </c>
    </row>
    <row r="69" spans="1:34" ht="15" hidden="1" outlineLevel="1" thickBot="1" x14ac:dyDescent="0.4">
      <c r="A69" s="29" t="s">
        <v>40</v>
      </c>
      <c r="B69" s="44">
        <f>C42</f>
        <v>1115000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</row>
    <row r="70" spans="1:34" ht="15" hidden="1" outlineLevel="1" thickBot="1" x14ac:dyDescent="0.4">
      <c r="A70" s="6" t="s">
        <v>37</v>
      </c>
      <c r="B70" s="44">
        <v>0</v>
      </c>
      <c r="C70" s="31">
        <f>B69-NPV(B61,B69)</f>
        <v>49441.896024464862</v>
      </c>
      <c r="D70" s="31">
        <f t="shared" ref="D70:L70" si="9">$B$69-($B$69/D64)</f>
        <v>96691.414396468783</v>
      </c>
      <c r="E70" s="31">
        <f t="shared" si="9"/>
        <v>141845.77063882723</v>
      </c>
      <c r="F70" s="31">
        <f t="shared" si="9"/>
        <v>184997.86949429219</v>
      </c>
      <c r="G70" s="31">
        <f t="shared" si="9"/>
        <v>226236.49607634952</v>
      </c>
      <c r="H70" s="31">
        <f t="shared" si="9"/>
        <v>265646.4985439122</v>
      </c>
      <c r="I70" s="31">
        <f t="shared" si="9"/>
        <v>303308.96267575701</v>
      </c>
      <c r="J70" s="31">
        <f t="shared" si="9"/>
        <v>339301.37870389642</v>
      </c>
      <c r="K70" s="31">
        <f t="shared" si="9"/>
        <v>373697.80074913648</v>
      </c>
      <c r="L70" s="31">
        <f t="shared" si="9"/>
        <v>406568.99918686587</v>
      </c>
      <c r="M70" s="31">
        <f t="shared" ref="M70:W70" si="10">$B$69-($B$69/M64)</f>
        <v>437982.60625656147</v>
      </c>
      <c r="N70" s="31">
        <f t="shared" si="10"/>
        <v>468003.25521460397</v>
      </c>
      <c r="O70" s="31">
        <f t="shared" si="10"/>
        <v>496692.71331670857</v>
      </c>
      <c r="P70" s="31">
        <f t="shared" si="10"/>
        <v>524110.00890358258</v>
      </c>
      <c r="Q70" s="31">
        <f t="shared" si="10"/>
        <v>550311.55285128299</v>
      </c>
      <c r="R70" s="31">
        <f t="shared" si="10"/>
        <v>575351.25463616499</v>
      </c>
      <c r="S70" s="31">
        <f t="shared" si="10"/>
        <v>599280.63325321581</v>
      </c>
      <c r="T70" s="31">
        <f t="shared" si="10"/>
        <v>622148.92321599368</v>
      </c>
      <c r="U70" s="31">
        <f t="shared" si="10"/>
        <v>644003.17585626314</v>
      </c>
      <c r="V70" s="31">
        <f t="shared" si="10"/>
        <v>664888.35613174993</v>
      </c>
      <c r="W70" s="31">
        <f t="shared" si="10"/>
        <v>684847.43514119834</v>
      </c>
      <c r="X70" s="31">
        <f t="shared" ref="X70:AF70" si="11">$B$69-($B$69/X64)</f>
        <v>703921.47853707802</v>
      </c>
      <c r="Y70" s="31">
        <f t="shared" si="11"/>
        <v>722149.73101784976</v>
      </c>
      <c r="Z70" s="31">
        <f t="shared" si="11"/>
        <v>739569.69707363332</v>
      </c>
      <c r="AA70" s="31">
        <f t="shared" si="11"/>
        <v>756217.21815140801</v>
      </c>
      <c r="AB70" s="31">
        <f t="shared" si="11"/>
        <v>772126.54639851674</v>
      </c>
      <c r="AC70" s="31">
        <f t="shared" si="11"/>
        <v>787330.41513619723</v>
      </c>
      <c r="AD70" s="31">
        <f t="shared" si="11"/>
        <v>801860.10620813956</v>
      </c>
      <c r="AE70" s="31">
        <f t="shared" si="11"/>
        <v>815745.51434264099</v>
      </c>
      <c r="AF70" s="31">
        <f t="shared" si="11"/>
        <v>829015.20866078092</v>
      </c>
      <c r="AG70" s="31">
        <f>SUM(B70:AF70)</f>
        <v>15583292.916793542</v>
      </c>
    </row>
    <row r="71" spans="1:34" ht="15" hidden="1" outlineLevel="1" thickBot="1" x14ac:dyDescent="0.4">
      <c r="A71" s="5" t="s">
        <v>41</v>
      </c>
      <c r="B71" s="45">
        <f>B69</f>
        <v>1115000</v>
      </c>
      <c r="C71" s="30">
        <f t="shared" ref="C71:V71" si="12">IF(C70=0,0,$B$71-C70)</f>
        <v>1065558.1039755351</v>
      </c>
      <c r="D71" s="30">
        <f t="shared" si="12"/>
        <v>1018308.5856035312</v>
      </c>
      <c r="E71" s="30">
        <f t="shared" si="12"/>
        <v>973154.22936117277</v>
      </c>
      <c r="F71" s="30">
        <f t="shared" si="12"/>
        <v>930002.13050570781</v>
      </c>
      <c r="G71" s="30">
        <f t="shared" si="12"/>
        <v>888763.50392365048</v>
      </c>
      <c r="H71" s="30">
        <f t="shared" si="12"/>
        <v>849353.5014560878</v>
      </c>
      <c r="I71" s="30">
        <f t="shared" si="12"/>
        <v>811691.03732424299</v>
      </c>
      <c r="J71" s="30">
        <f t="shared" si="12"/>
        <v>775698.62129610358</v>
      </c>
      <c r="K71" s="30">
        <f t="shared" si="12"/>
        <v>741302.19925086352</v>
      </c>
      <c r="L71" s="30">
        <f t="shared" si="12"/>
        <v>708431.00081313413</v>
      </c>
      <c r="M71" s="30">
        <f t="shared" si="12"/>
        <v>677017.39374343853</v>
      </c>
      <c r="N71" s="30">
        <f t="shared" si="12"/>
        <v>646996.74478539603</v>
      </c>
      <c r="O71" s="30">
        <f t="shared" si="12"/>
        <v>618307.28668329143</v>
      </c>
      <c r="P71" s="30">
        <f t="shared" si="12"/>
        <v>590889.99109641742</v>
      </c>
      <c r="Q71" s="30">
        <f t="shared" si="12"/>
        <v>564688.44714871701</v>
      </c>
      <c r="R71" s="30">
        <f t="shared" si="12"/>
        <v>539648.74536383501</v>
      </c>
      <c r="S71" s="30">
        <f t="shared" si="12"/>
        <v>515719.36674678419</v>
      </c>
      <c r="T71" s="30">
        <f t="shared" si="12"/>
        <v>492851.07678400632</v>
      </c>
      <c r="U71" s="30">
        <f t="shared" si="12"/>
        <v>470996.82414373686</v>
      </c>
      <c r="V71" s="30">
        <f t="shared" si="12"/>
        <v>450111.64386825007</v>
      </c>
      <c r="W71" s="30">
        <f>IF(W70=0,0,$B$71-W70)</f>
        <v>430152.56485880166</v>
      </c>
      <c r="X71" s="30">
        <f t="shared" ref="X71:AF71" si="13">IF(X70=0,0,$B$71-X70)</f>
        <v>411078.52146292198</v>
      </c>
      <c r="Y71" s="30">
        <f t="shared" si="13"/>
        <v>392850.26898215024</v>
      </c>
      <c r="Z71" s="30">
        <f t="shared" si="13"/>
        <v>375430.30292636668</v>
      </c>
      <c r="AA71" s="30">
        <f t="shared" si="13"/>
        <v>358782.78184859199</v>
      </c>
      <c r="AB71" s="30">
        <f t="shared" si="13"/>
        <v>342873.45360148326</v>
      </c>
      <c r="AC71" s="30">
        <f t="shared" si="13"/>
        <v>327669.58486380277</v>
      </c>
      <c r="AD71" s="30">
        <f t="shared" si="13"/>
        <v>313139.89379186044</v>
      </c>
      <c r="AE71" s="30">
        <f t="shared" si="13"/>
        <v>299254.48565735901</v>
      </c>
      <c r="AF71" s="30">
        <f t="shared" si="13"/>
        <v>285984.79133921908</v>
      </c>
      <c r="AG71" s="30">
        <f>SUM(B71:AF71)</f>
        <v>18981707.083206464</v>
      </c>
      <c r="AH71" t="s">
        <v>42</v>
      </c>
    </row>
    <row r="72" spans="1:34" hidden="1" outlineLevel="1" x14ac:dyDescent="0.35">
      <c r="A72" s="126" t="s">
        <v>43</v>
      </c>
      <c r="B72" s="128">
        <f>B71-B68</f>
        <v>51416.466666666791</v>
      </c>
      <c r="C72" s="124">
        <f t="shared" ref="C72:AG72" si="14">C71-C68</f>
        <v>49136.53160040779</v>
      </c>
      <c r="D72" s="124">
        <f t="shared" si="14"/>
        <v>54492.447480727104</v>
      </c>
      <c r="E72" s="124">
        <f t="shared" si="14"/>
        <v>52076.115711704013</v>
      </c>
      <c r="F72" s="124">
        <f t="shared" si="14"/>
        <v>49766.930152622401</v>
      </c>
      <c r="G72" s="124">
        <f t="shared" si="14"/>
        <v>47560.139671848621</v>
      </c>
      <c r="H72" s="130">
        <f>H71-H68</f>
        <v>46212.955834083143</v>
      </c>
      <c r="I72" s="124">
        <f t="shared" si="14"/>
        <v>44163.757486700197</v>
      </c>
      <c r="J72" s="124">
        <f t="shared" si="14"/>
        <v>42205.425732702832</v>
      </c>
      <c r="K72" s="124">
        <f t="shared" si="14"/>
        <v>40333.931319479016</v>
      </c>
      <c r="L72" s="124">
        <f t="shared" si="14"/>
        <v>38545.423661581706</v>
      </c>
      <c r="M72" s="124">
        <f t="shared" si="14"/>
        <v>48980.032671423745</v>
      </c>
      <c r="N72" s="124">
        <f t="shared" si="14"/>
        <v>46808.135198225966</v>
      </c>
      <c r="O72" s="124">
        <f t="shared" si="14"/>
        <v>44732.545105338329</v>
      </c>
      <c r="P72" s="124">
        <f t="shared" si="14"/>
        <v>42748.991882012924</v>
      </c>
      <c r="Q72" s="124">
        <f t="shared" si="14"/>
        <v>40853.394382657541</v>
      </c>
      <c r="R72" s="124">
        <f t="shared" si="14"/>
        <v>39041.852429909864</v>
      </c>
      <c r="S72" s="124">
        <f t="shared" si="14"/>
        <v>37310.638790051336</v>
      </c>
      <c r="T72" s="124">
        <f t="shared" si="14"/>
        <v>35656.191504254006</v>
      </c>
      <c r="U72" s="124">
        <f t="shared" si="14"/>
        <v>34075.10655987577</v>
      </c>
      <c r="V72" s="124">
        <f t="shared" si="14"/>
        <v>32564.130886731436</v>
      </c>
      <c r="W72" s="124">
        <f t="shared" si="14"/>
        <v>31120.155663925223</v>
      </c>
      <c r="X72" s="124">
        <f t="shared" si="14"/>
        <v>29740.209923475981</v>
      </c>
      <c r="Y72" s="124">
        <f t="shared" si="14"/>
        <v>28421.454437572625</v>
      </c>
      <c r="Z72" s="124">
        <f t="shared" si="14"/>
        <v>27161.17587688507</v>
      </c>
      <c r="AA72" s="124">
        <f t="shared" si="14"/>
        <v>25956.781227910076</v>
      </c>
      <c r="AB72" s="124">
        <f t="shared" si="14"/>
        <v>24805.792457865202</v>
      </c>
      <c r="AC72" s="124">
        <f t="shared" si="14"/>
        <v>23705.84141615557</v>
      </c>
      <c r="AD72" s="124">
        <f t="shared" si="14"/>
        <v>22654.664961922448</v>
      </c>
      <c r="AE72" s="124">
        <f t="shared" si="14"/>
        <v>21650.100307647604</v>
      </c>
      <c r="AF72" s="124">
        <f t="shared" si="14"/>
        <v>20690.080569234909</v>
      </c>
      <c r="AG72" s="124">
        <f t="shared" si="14"/>
        <v>1174587.4015716016</v>
      </c>
    </row>
    <row r="73" spans="1:34" ht="15" hidden="1" outlineLevel="1" thickBot="1" x14ac:dyDescent="0.4">
      <c r="A73" s="127"/>
      <c r="B73" s="129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</row>
    <row r="74" spans="1:34" collapsed="1" x14ac:dyDescent="0.35"/>
    <row r="75" spans="1:34" ht="21" x14ac:dyDescent="0.5">
      <c r="A75" s="69" t="s">
        <v>50</v>
      </c>
    </row>
    <row r="76" spans="1:34" ht="15.5" x14ac:dyDescent="0.35">
      <c r="A76" s="101" t="s">
        <v>44</v>
      </c>
      <c r="B76" s="102">
        <v>5000000</v>
      </c>
    </row>
    <row r="77" spans="1:34" ht="15.5" x14ac:dyDescent="0.35">
      <c r="A77" s="101" t="s">
        <v>45</v>
      </c>
      <c r="B77" s="102">
        <f>AG72</f>
        <v>1174587.4015716016</v>
      </c>
    </row>
    <row r="78" spans="1:34" ht="15.5" x14ac:dyDescent="0.35">
      <c r="A78" s="101" t="s">
        <v>46</v>
      </c>
      <c r="B78" s="102">
        <f>B76-B77</f>
        <v>3825412.5984283984</v>
      </c>
    </row>
    <row r="79" spans="1:34" ht="15.5" x14ac:dyDescent="0.35">
      <c r="A79" s="101" t="s">
        <v>47</v>
      </c>
      <c r="B79" s="102">
        <f>C6+C7</f>
        <v>46500.4</v>
      </c>
    </row>
    <row r="80" spans="1:34" ht="15.5" x14ac:dyDescent="0.35">
      <c r="A80" s="103" t="s">
        <v>48</v>
      </c>
      <c r="B80" s="104">
        <f>B78-B79</f>
        <v>3778912.1984283985</v>
      </c>
    </row>
  </sheetData>
  <mergeCells count="33">
    <mergeCell ref="J72:J73"/>
    <mergeCell ref="K72:K73"/>
    <mergeCell ref="L72:L73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M72:M73"/>
    <mergeCell ref="N72:N73"/>
    <mergeCell ref="O72:O73"/>
    <mergeCell ref="P72:P73"/>
    <mergeCell ref="Q72:Q73"/>
    <mergeCell ref="R72:R73"/>
    <mergeCell ref="S72:S73"/>
    <mergeCell ref="T72:T73"/>
    <mergeCell ref="U72:U73"/>
    <mergeCell ref="V72:V73"/>
    <mergeCell ref="W72:W73"/>
    <mergeCell ref="X72:X73"/>
    <mergeCell ref="Y72:Y73"/>
    <mergeCell ref="Z72:Z73"/>
    <mergeCell ref="AA72:AA73"/>
    <mergeCell ref="AG72:AG73"/>
    <mergeCell ref="AB72:AB73"/>
    <mergeCell ref="AC72:AC73"/>
    <mergeCell ref="AD72:AD73"/>
    <mergeCell ref="AE72:AE73"/>
    <mergeCell ref="AF72:AF73"/>
  </mergeCells>
  <dataValidations count="1">
    <dataValidation type="custom" allowBlank="1" showInputMessage="1" showErrorMessage="1" sqref="I3 J3">
      <formula1>I3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c5f40e04-0c2e-4f2e-abce-7ccd3e8e7a7f" xsi:nil="true"/>
    <PublishingExpirationDate xmlns="c5f40e04-0c2e-4f2e-abce-7ccd3e8e7a7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DDB604044FB4A438984B32B19D9D623" ma:contentTypeVersion="3" ma:contentTypeDescription="Create a new document." ma:contentTypeScope="" ma:versionID="0afbc1914fef78cddb33da4cd4a8d104">
  <xsd:schema xmlns:xsd="http://www.w3.org/2001/XMLSchema" xmlns:xs="http://www.w3.org/2001/XMLSchema" xmlns:p="http://schemas.microsoft.com/office/2006/metadata/properties" xmlns:ns2="c5f40e04-0c2e-4f2e-abce-7ccd3e8e7a7f" targetNamespace="http://schemas.microsoft.com/office/2006/metadata/properties" ma:root="true" ma:fieldsID="d9d84a75cce37f6c54923bb1dc34f9d5" ns2:_="">
    <xsd:import namespace="c5f40e04-0c2e-4f2e-abce-7ccd3e8e7a7f"/>
    <xsd:element name="properties">
      <xsd:complexType>
        <xsd:sequence>
          <xsd:element name="documentManagement">
            <xsd:complexType>
              <xsd:all>
                <xsd:element ref="ns2:PublishingStartDate" minOccurs="0"/>
                <xsd:element ref="ns2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40e04-0c2e-4f2e-abce-7ccd3e8e7a7f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 ma:readOnly="false">
      <xsd:simpleType>
        <xsd:restriction base="dms:Unknown"/>
      </xsd:simpleType>
    </xsd:element>
    <xsd:element name="PublishingExpirationDate" ma:index="9" nillable="true" ma:displayName="Data fine pianificazione" ma:internalName="PublishingExpirationDate" ma:readOnly="false">
      <xsd:simpleType>
        <xsd:restriction base="dms:Unknown"/>
      </xsd:simpleType>
    </xsd:element>
    <xsd:element name="_dlc_DocId" ma:index="10" nillable="true" ma:displayName="Valore ID documento" ma:description="Valore dell'ID documento assegnato all'elemento." ma:internalName="_dlc_DocId" ma:readOnly="true">
      <xsd:simpleType>
        <xsd:restriction base="dms:Text"/>
      </xsd:simpleType>
    </xsd:element>
    <xsd:element name="_dlc_DocIdUrl" ma:index="11" nillable="true" ma:displayName="ID documento" ma:description="Collegamento permanente al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2E902B-68ED-47B6-8C5A-6A7DC3DC31B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c5f40e04-0c2e-4f2e-abce-7ccd3e8e7a7f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76E77E-BB98-4974-A17A-CB018674C8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f40e04-0c2e-4f2e-abce-7ccd3e8e7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E4D655-349F-442E-B5B8-520B4CC458B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D3105C8-6805-481F-ADB3-D87537E6BA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</vt:lpstr>
      <vt:lpstr>Esempio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Uroš</dc:creator>
  <cp:keywords/>
  <dc:description/>
  <cp:lastModifiedBy>Masuino Stefania</cp:lastModifiedBy>
  <cp:revision/>
  <dcterms:created xsi:type="dcterms:W3CDTF">2023-06-07T11:07:02Z</dcterms:created>
  <dcterms:modified xsi:type="dcterms:W3CDTF">2023-10-03T14:29:59Z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0x0101009DDB604044FB4A438984B32B19D9D623</vt:lpwstr>
  </property>
</Properties>
</file>