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20730" windowHeight="3615" tabRatio="843" activeTab="0"/>
  </bookViews>
  <sheets>
    <sheet name="riepilogo" sheetId="1" r:id="rId1"/>
    <sheet name="ac)personale" sheetId="2" r:id="rId2"/>
    <sheet name="diario1" sheetId="3" r:id="rId3"/>
    <sheet name="diario2" sheetId="4" r:id="rId4"/>
    <sheet name="d)terzi" sheetId="5" r:id="rId5"/>
    <sheet name="e)strumenti" sheetId="6" r:id="rId6"/>
    <sheet name="f)immateriali" sheetId="7" r:id="rId7"/>
    <sheet name="g)materiali" sheetId="8" r:id="rId8"/>
    <sheet name="h)certificazione" sheetId="9" r:id="rId9"/>
  </sheets>
  <externalReferences>
    <externalReference r:id="rId12"/>
  </externalReferences>
  <definedNames>
    <definedName name="_xlnm.Print_Area" localSheetId="1">'ac)personale'!$A:$G</definedName>
    <definedName name="_xlnm.Print_Area" localSheetId="4">'d)terzi'!$A:$K</definedName>
    <definedName name="_xlnm.Print_Area" localSheetId="2">'diario1'!$A$1:$V$6</definedName>
    <definedName name="_xlnm.Print_Area" localSheetId="3">'diario2'!$A$1:$V$6</definedName>
    <definedName name="_xlnm.Print_Area" localSheetId="5">'e)strumenti'!$A:$R</definedName>
    <definedName name="_xlnm.Print_Area" localSheetId="6">'f)immateriali'!$A:$R</definedName>
    <definedName name="_xlnm.Print_Area" localSheetId="7">'g)materiali'!$A:$L</definedName>
    <definedName name="_xlnm.Print_Area" localSheetId="8">'h)certificazione'!$A:$K</definedName>
    <definedName name="_xlnm.Print_Area" localSheetId="0">'riepilogo'!$A$1:$F$39</definedName>
    <definedName name="datafineprogetto">'riepilogo'!$C$14</definedName>
    <definedName name="datafinericerca">'riepilogo'!$D$14</definedName>
    <definedName name="datafinesviluppo">'riepilogo'!$E$14</definedName>
    <definedName name="datainizioprogetto">'riepilogo'!$C$13</definedName>
    <definedName name="datainizioricerca">'riepilogo'!$D$13</definedName>
    <definedName name="datainiziosviluppo">'riepilogo'!$E$13</definedName>
    <definedName name="generalimassimo" localSheetId="1">'[1]b1)spesegenerali'!#REF!</definedName>
    <definedName name="generalimassimo" localSheetId="4">'[1]b1)spesegenerali'!#REF!</definedName>
    <definedName name="generalimassimo" localSheetId="5">'[1]b1)spesegenerali'!#REF!</definedName>
    <definedName name="generalimassimo" localSheetId="6">'[1]b1)spesegenerali'!#REF!</definedName>
    <definedName name="generalimassimo" localSheetId="8">'[1]b1)spesegenerali'!#REF!</definedName>
    <definedName name="materiali">'g)materiali'!$K$20</definedName>
    <definedName name="materiali2">#REF!</definedName>
    <definedName name="materialiammessi">'g)materiali'!$S$20</definedName>
    <definedName name="materialiammessi2">#REF!</definedName>
    <definedName name="opzioni" localSheetId="0">'riepilogo'!$B$28:$E$28</definedName>
    <definedName name="ore">'ac)personale'!$F$31</definedName>
    <definedName name="oreammesse">'ac)personale'!$T$31</definedName>
    <definedName name="oreoperai">'ac)personale'!$F$48</definedName>
    <definedName name="oreoperaiammesse">'ac)personale'!$T$48</definedName>
    <definedName name="percentuale">#REF!</definedName>
    <definedName name="percentualeammessa">#REF!</definedName>
    <definedName name="prelievi">'g)materiali'!$K$28</definedName>
    <definedName name="prelievi2">#REF!</definedName>
    <definedName name="prelieviammessi">'g)materiali'!$S$28</definedName>
    <definedName name="prelieviammessi2">#REF!</definedName>
    <definedName name="pswattiva">'riepilogo'!$A$15</definedName>
    <definedName name="RespRicerca" localSheetId="1">'ac)personale'!#REF!</definedName>
    <definedName name="scelta" localSheetId="0">'riepilogo'!$A$12</definedName>
    <definedName name="sceltaspecifica">'riepilogo'!$A$13</definedName>
    <definedName name="tariffe">'riepilogo'!$B$41:$B$44</definedName>
    <definedName name="tipopagamento">'riepilogo'!$A$41:$A$45</definedName>
    <definedName name="_xlnm.Print_Titles" localSheetId="1">'ac)personale'!$2:$3</definedName>
    <definedName name="_xlnm.Print_Titles" localSheetId="4">'d)terzi'!$1:$7</definedName>
    <definedName name="_xlnm.Print_Titles" localSheetId="2">'diario1'!$A:$B,'diario1'!$1:$4</definedName>
    <definedName name="_xlnm.Print_Titles" localSheetId="3">'diario2'!$A:$B,'diario2'!$1:$5</definedName>
    <definedName name="_xlnm.Print_Titles" localSheetId="5">'e)strumenti'!$1:$7</definedName>
    <definedName name="_xlnm.Print_Titles" localSheetId="6">'f)immateriali'!$1:$7</definedName>
    <definedName name="_xlnm.Print_Titles" localSheetId="7">'g)materiali'!$1:$2</definedName>
    <definedName name="_xlnm.Print_Titles" localSheetId="8">'h)certificazione'!$1:$7</definedName>
    <definedName name="titoloriepilogo1">'riepilogo'!$B$7</definedName>
    <definedName name="titoloriepilogo2">'riepilogo'!$C$26</definedName>
  </definedNames>
  <calcPr fullCalcOnLoad="1"/>
</workbook>
</file>

<file path=xl/sharedStrings.xml><?xml version="1.0" encoding="utf-8"?>
<sst xmlns="http://schemas.openxmlformats.org/spreadsheetml/2006/main" count="322" uniqueCount="129">
  <si>
    <t>ore</t>
  </si>
  <si>
    <t>costo totale</t>
  </si>
  <si>
    <t>voce di spesa</t>
  </si>
  <si>
    <t>g) MATERIALI</t>
  </si>
  <si>
    <t>Dettaglio spese relative al progetto</t>
  </si>
  <si>
    <t>RICERCATORI</t>
  </si>
  <si>
    <t>n.</t>
  </si>
  <si>
    <t>RESPONSABILE RICERCA</t>
  </si>
  <si>
    <t>impiegato</t>
  </si>
  <si>
    <t>diario</t>
  </si>
  <si>
    <t>elenco</t>
  </si>
  <si>
    <t>tariffa forfait</t>
  </si>
  <si>
    <t>.</t>
  </si>
  <si>
    <t>g) materiali</t>
  </si>
  <si>
    <t>QUADRO RIEPILOGATIVO DELLA SPESA</t>
  </si>
  <si>
    <t>certificazione della spesa</t>
  </si>
  <si>
    <t>c</t>
  </si>
  <si>
    <t>a</t>
  </si>
  <si>
    <t>b</t>
  </si>
  <si>
    <t>spese complessive</t>
  </si>
  <si>
    <t>fattura</t>
  </si>
  <si>
    <t>nr</t>
  </si>
  <si>
    <t>descrizione del bene</t>
  </si>
  <si>
    <t>data</t>
  </si>
  <si>
    <t>note</t>
  </si>
  <si>
    <t>calcolo imputabilità</t>
  </si>
  <si>
    <t>utilizzo in gg</t>
  </si>
  <si>
    <t>importo</t>
  </si>
  <si>
    <t>q,tà</t>
  </si>
  <si>
    <t>prelievi di magazzino</t>
  </si>
  <si>
    <t>buono prelievo magazzino</t>
  </si>
  <si>
    <t>costo unitario senza IVA</t>
  </si>
  <si>
    <t>materiali</t>
  </si>
  <si>
    <t>MANODOPERA</t>
  </si>
  <si>
    <t>personale</t>
  </si>
  <si>
    <t>totale</t>
  </si>
  <si>
    <t>----</t>
  </si>
  <si>
    <t>quota amm.to imputabile al progetto</t>
  </si>
  <si>
    <t>netto imputabile al progetto</t>
  </si>
  <si>
    <t>riservato all'Amministrazione</t>
  </si>
  <si>
    <t>controllo loco</t>
  </si>
  <si>
    <t>ore campione</t>
  </si>
  <si>
    <t>valore campione</t>
  </si>
  <si>
    <t>ore tot ammesse</t>
  </si>
  <si>
    <t>costo tot ammesso</t>
  </si>
  <si>
    <t>cntrll doc</t>
  </si>
  <si>
    <t>cntrll loco</t>
  </si>
  <si>
    <t>imputabile al progetto dopo controllo documentale</t>
  </si>
  <si>
    <t>imputab. dopo cntrll doc</t>
  </si>
  <si>
    <t>imputab. dopo cntrll document.</t>
  </si>
  <si>
    <t>F24</t>
  </si>
  <si>
    <t>dati del fornitore (identità e sede)</t>
  </si>
  <si>
    <t>descrizione della prestazione</t>
  </si>
  <si>
    <t>totale
con IVA</t>
  </si>
  <si>
    <t>costo
senza IVA imputabile al progetto</t>
  </si>
  <si>
    <r>
      <t>costo senza IVA</t>
    </r>
    <r>
      <rPr>
        <b/>
        <vertAlign val="superscript"/>
        <sz val="7"/>
        <rFont val="Verdana"/>
        <family val="2"/>
      </rPr>
      <t xml:space="preserve"> </t>
    </r>
    <r>
      <rPr>
        <b/>
        <sz val="7"/>
        <rFont val="Verdana"/>
        <family val="2"/>
      </rPr>
      <t>imputabile al progetto</t>
    </r>
  </si>
  <si>
    <t>bonifico bancario</t>
  </si>
  <si>
    <t>ricevuta bancaria</t>
  </si>
  <si>
    <t>quota imputabile al progetto</t>
  </si>
  <si>
    <t>le celle con fondo verde contengono formule ma possono essere sovrascritte</t>
  </si>
  <si>
    <t>inizio e fine progetto</t>
  </si>
  <si>
    <t>inserire in questa cella il "tipo progetto"</t>
  </si>
  <si>
    <t>totale progetto</t>
  </si>
  <si>
    <r>
      <t>pagamento</t>
    </r>
    <r>
      <rPr>
        <b/>
        <vertAlign val="superscript"/>
        <sz val="7"/>
        <rFont val="Verdana"/>
        <family val="2"/>
      </rPr>
      <t>1</t>
    </r>
  </si>
  <si>
    <r>
      <t>tipo</t>
    </r>
    <r>
      <rPr>
        <b/>
        <sz val="7"/>
        <rFont val="Verdana"/>
        <family val="2"/>
      </rPr>
      <t xml:space="preserve"> pagamento</t>
    </r>
  </si>
  <si>
    <r>
      <t>data</t>
    </r>
    <r>
      <rPr>
        <b/>
        <sz val="7"/>
        <rFont val="Verdana"/>
        <family val="2"/>
      </rPr>
      <t xml:space="preserve"> effettivo pagamento</t>
    </r>
  </si>
  <si>
    <r>
      <t>calcolo imputabilità</t>
    </r>
    <r>
      <rPr>
        <b/>
        <vertAlign val="superscript"/>
        <sz val="7"/>
        <rFont val="Verdana"/>
        <family val="2"/>
      </rPr>
      <t>2</t>
    </r>
  </si>
  <si>
    <r>
      <t>data</t>
    </r>
    <r>
      <rPr>
        <b/>
        <sz val="7"/>
        <rFont val="Verdana"/>
        <family val="2"/>
      </rPr>
      <t xml:space="preserve"> inizio utilizzo</t>
    </r>
  </si>
  <si>
    <r>
      <t>data</t>
    </r>
    <r>
      <rPr>
        <b/>
        <sz val="7"/>
        <rFont val="Verdana"/>
        <family val="2"/>
      </rPr>
      <t xml:space="preserve">
fine utilizzo</t>
    </r>
  </si>
  <si>
    <t>terzi</t>
  </si>
  <si>
    <t>rendicontazione - elenchi a) e b)</t>
  </si>
  <si>
    <t>rendicontazione - elenco d)</t>
  </si>
  <si>
    <t>rendicontazione - elenco e)</t>
  </si>
  <si>
    <t>rendicontazione - elenco f)</t>
  </si>
  <si>
    <t>rendicontazione - elenco g)</t>
  </si>
  <si>
    <t>totale nr. fatture</t>
  </si>
  <si>
    <t>costo senza IVAimputabIle al progetto</t>
  </si>
  <si>
    <t>certificazione della totalità delle spese</t>
  </si>
  <si>
    <r>
      <t xml:space="preserve">descrizione della prestazione
</t>
    </r>
    <r>
      <rPr>
        <sz val="7"/>
        <rFont val="Verdana"/>
        <family val="2"/>
      </rPr>
      <t>(le due opzioni sono alternative)</t>
    </r>
  </si>
  <si>
    <t>h) CERTIFICAZIONE DELLA SPESA</t>
  </si>
  <si>
    <t>rendicontazione - elenco h)</t>
  </si>
  <si>
    <t>cntrollo doc spesa</t>
  </si>
  <si>
    <t>cntrollo doc
nr fatt</t>
  </si>
  <si>
    <t>cntrollo loco spesa</t>
  </si>
  <si>
    <t>data inizio utilizzo</t>
  </si>
  <si>
    <t>data
fine utilizzo</t>
  </si>
  <si>
    <t>date</t>
  </si>
  <si>
    <t>progetto di ricerca e sviluppo LR 3/2015</t>
  </si>
  <si>
    <t>progetto di innovazione  LR 3/2015</t>
  </si>
  <si>
    <t>a) personale</t>
  </si>
  <si>
    <t>b) spese generali</t>
  </si>
  <si>
    <t>c) tecnici/operai</t>
  </si>
  <si>
    <t>d) consulenze e prestazioni di terzi</t>
  </si>
  <si>
    <t>e) strumenti e attrezzature</t>
  </si>
  <si>
    <t>f) beni immateriali</t>
  </si>
  <si>
    <t>f) BENI IMMATERIALI</t>
  </si>
  <si>
    <t>c)  TECNICI/OPERAI</t>
  </si>
  <si>
    <t>a)  PERSONALE</t>
  </si>
  <si>
    <t>rendicontazione - elenchi a) e c)</t>
  </si>
  <si>
    <t>d) CONSULENZE E PRESTAZIONI DI TERZI</t>
  </si>
  <si>
    <t>e) STRUMENTI E ATTREZZATURE</t>
  </si>
  <si>
    <t>L</t>
  </si>
  <si>
    <t>denominazione impresa</t>
  </si>
  <si>
    <t>titolo breve progetto</t>
  </si>
  <si>
    <t>vaglia postale</t>
  </si>
  <si>
    <t>bollettino postale</t>
  </si>
  <si>
    <r>
      <t xml:space="preserve">
1= </t>
    </r>
    <r>
      <rPr>
        <u val="single"/>
        <sz val="7"/>
        <rFont val="Verdana"/>
        <family val="2"/>
      </rPr>
      <t>data effettivo pagamento</t>
    </r>
    <r>
      <rPr>
        <sz val="7"/>
        <rFont val="Verdana"/>
        <family val="2"/>
      </rPr>
      <t>: indicare la data di effettivo pagamento (che corrisponde, laddove possibile, con la data valuta)
2= il valore totale massimo ammissibile è pari ad € 2.500</t>
    </r>
  </si>
  <si>
    <t>imputabile conclusivo al progetto</t>
  </si>
  <si>
    <t>tipo progetto</t>
  </si>
  <si>
    <t>quota imputabile al progetto finale</t>
  </si>
  <si>
    <t>% ammortam</t>
  </si>
  <si>
    <t>nr fatture dopo</t>
  </si>
  <si>
    <t>cntrll document</t>
  </si>
  <si>
    <t>pari a giornate uomo (ricercatori)</t>
  </si>
  <si>
    <t>pari a giornate uomo (ricercatori+operai)</t>
  </si>
  <si>
    <t>calcolo imputabilità2</t>
  </si>
  <si>
    <t>I</t>
  </si>
  <si>
    <t>R</t>
  </si>
  <si>
    <t>S</t>
  </si>
  <si>
    <r>
      <t xml:space="preserve">1= </t>
    </r>
    <r>
      <rPr>
        <b/>
        <sz val="7"/>
        <rFont val="Verdana"/>
        <family val="2"/>
      </rPr>
      <t>data effettivo pagamento</t>
    </r>
    <r>
      <rPr>
        <sz val="7"/>
        <rFont val="Verdana"/>
        <family val="2"/>
      </rPr>
      <t xml:space="preserve">: indicare la data di effettivo pagamento (che corrisponde, laddove possibile, con la data valuta)
2= </t>
    </r>
    <r>
      <rPr>
        <b/>
        <sz val="7"/>
        <rFont val="Verdana"/>
        <family val="2"/>
      </rPr>
      <t>tipo attività</t>
    </r>
    <r>
      <rPr>
        <sz val="7"/>
        <rFont val="Verdana"/>
        <family val="2"/>
      </rPr>
      <t>: per progetti R&amp;S inserire R=Ricerca o S=Sviluppo; per progetti Innovazione inserire sempre I</t>
    </r>
  </si>
  <si>
    <t>manodopera</t>
  </si>
  <si>
    <t>campione cntrll doc</t>
  </si>
  <si>
    <r>
      <t xml:space="preserve">1= </t>
    </r>
    <r>
      <rPr>
        <b/>
        <sz val="7"/>
        <rFont val="Verdana"/>
        <family val="2"/>
      </rPr>
      <t>data effettivo pagamento</t>
    </r>
    <r>
      <rPr>
        <sz val="7"/>
        <rFont val="Verdana"/>
        <family val="2"/>
      </rPr>
      <t xml:space="preserve">: indicare la data di effettivo pagamento (che corrisponde, laddove possibile, con la data valuta)
2= </t>
    </r>
    <r>
      <rPr>
        <b/>
        <sz val="7"/>
        <rFont val="Verdana"/>
        <family val="2"/>
      </rPr>
      <t xml:space="preserve">date inizio e fine utilizzo </t>
    </r>
    <r>
      <rPr>
        <sz val="7"/>
        <rFont val="Verdana"/>
        <family val="2"/>
      </rPr>
      <t>in</t>
    </r>
    <r>
      <rPr>
        <b/>
        <sz val="7"/>
        <rFont val="Verdana"/>
        <family val="2"/>
      </rPr>
      <t xml:space="preserve"> </t>
    </r>
    <r>
      <rPr>
        <sz val="7"/>
        <rFont val="Verdana"/>
        <family val="2"/>
      </rPr>
      <t>ciascun</t>
    </r>
    <r>
      <rPr>
        <b/>
        <sz val="7"/>
        <rFont val="Verdana"/>
        <family val="2"/>
      </rPr>
      <t xml:space="preserve"> </t>
    </r>
    <r>
      <rPr>
        <sz val="7"/>
        <rFont val="Verdana"/>
        <family val="2"/>
      </rPr>
      <t xml:space="preserve">tipo attività (Ricerca,Sviluppo O Innovazione), tranne per beni di modico valore (&lt;500 euro) che vanno imputati ad un'unica attività
    </t>
    </r>
    <r>
      <rPr>
        <b/>
        <sz val="7"/>
        <rFont val="Verdana"/>
        <family val="2"/>
      </rPr>
      <t xml:space="preserve"> L</t>
    </r>
    <r>
      <rPr>
        <sz val="7"/>
        <rFont val="Verdana"/>
        <family val="2"/>
      </rPr>
      <t xml:space="preserve">: digitare "L" se viene rendicontata la rata di Leasing (ammissibile al netto di interessi e oneri)
     </t>
    </r>
    <r>
      <rPr>
        <b/>
        <sz val="7"/>
        <rFont val="Verdana"/>
        <family val="2"/>
      </rPr>
      <t>ammortamento:</t>
    </r>
    <r>
      <rPr>
        <sz val="7"/>
        <rFont val="Verdana"/>
        <family val="2"/>
      </rPr>
      <t xml:space="preserve"> riportare la percentuale di ammortamento (DM 31/12/1988) o, se spesato nell'esercizio riportare, "100"
     </t>
    </r>
    <r>
      <rPr>
        <b/>
        <sz val="7"/>
        <rFont val="Verdana"/>
        <family val="2"/>
      </rPr>
      <t>tipo attività</t>
    </r>
    <r>
      <rPr>
        <sz val="7"/>
        <rFont val="Verdana"/>
        <family val="2"/>
      </rPr>
      <t>: per progetti R&amp;S inserire R=Ricerca o S=Sviluppo; per progetti Innovazione inserire sempre I (si colora di rosso se non compilato)</t>
    </r>
  </si>
  <si>
    <r>
      <t xml:space="preserve">1= </t>
    </r>
    <r>
      <rPr>
        <b/>
        <sz val="7"/>
        <rFont val="Verdana"/>
        <family val="2"/>
      </rPr>
      <t>data effettivo pagamento</t>
    </r>
    <r>
      <rPr>
        <sz val="7"/>
        <rFont val="Verdana"/>
        <family val="2"/>
      </rPr>
      <t xml:space="preserve">: indicare la data di effettivo pagamento (che corrisponde, laddove possibile, con la data valuta)
2= </t>
    </r>
    <r>
      <rPr>
        <b/>
        <sz val="7"/>
        <rFont val="Verdana"/>
        <family val="2"/>
      </rPr>
      <t xml:space="preserve">date inizio e fine utilizzo in </t>
    </r>
    <r>
      <rPr>
        <sz val="7"/>
        <rFont val="Verdana"/>
        <family val="2"/>
      </rPr>
      <t>ciascun</t>
    </r>
    <r>
      <rPr>
        <b/>
        <sz val="7"/>
        <rFont val="Verdana"/>
        <family val="2"/>
      </rPr>
      <t xml:space="preserve"> </t>
    </r>
    <r>
      <rPr>
        <sz val="7"/>
        <rFont val="Verdana"/>
        <family val="2"/>
      </rPr>
      <t xml:space="preserve">tipo attività (Ricerca,Sviluppo O Innovazione), tranne per beni di modico valore (&lt;500 euro) che vanno imputati ad un'unica attività
    </t>
    </r>
    <r>
      <rPr>
        <b/>
        <sz val="7"/>
        <rFont val="Verdana"/>
        <family val="2"/>
      </rPr>
      <t xml:space="preserve"> ammortamento:</t>
    </r>
    <r>
      <rPr>
        <sz val="7"/>
        <rFont val="Verdana"/>
        <family val="2"/>
      </rPr>
      <t xml:space="preserve"> riportare la percentuale di ammortamento  (DM 31/12/1988) o, se spesato nell'esercizio riportare, "100"
     </t>
    </r>
    <r>
      <rPr>
        <b/>
        <sz val="7"/>
        <rFont val="Verdana"/>
        <family val="2"/>
      </rPr>
      <t>tipo attività</t>
    </r>
    <r>
      <rPr>
        <sz val="7"/>
        <rFont val="Verdana"/>
        <family val="2"/>
      </rPr>
      <t>: per progetti R&amp;S inserire R=Ricerca o S=Sviluppo; per progetti Innovazione inserire sempre I (si colora di rosso se non compilato)</t>
    </r>
  </si>
  <si>
    <t>cognome e nome</t>
  </si>
  <si>
    <t>qualifica e mansioni</t>
  </si>
  <si>
    <t>NB per inserire righe cliccare sull'icona della barra rendiconto
Indicare per ogni soggetto l'attività in cui partecipa: R=Ricerca e S=Sviluppo oppure I per progetti Innovazione
Se un soggetto opera in due attività (es. Ricerca e Sviluppo) riportare il nome su due righe</t>
  </si>
  <si>
    <t>fine</t>
  </si>
  <si>
    <t>vers. 4/2018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</si>
</sst>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dd/mm/yy;@"/>
    <numFmt numFmtId="166" formatCode="ddd"/>
    <numFmt numFmtId="167" formatCode="#,##0_ ;\-#,##0\ "/>
    <numFmt numFmtId="168" formatCode="d/m/yyyy;@"/>
    <numFmt numFmtId="169" formatCode="[$-410]dddd\ d\ mmmm\ yyyy"/>
    <numFmt numFmtId="170" formatCode="h\.mm\.ss"/>
    <numFmt numFmtId="171" formatCode="0.0"/>
    <numFmt numFmtId="172" formatCode="0.000%"/>
    <numFmt numFmtId="173" formatCode="0.0%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b/>
      <vertAlign val="superscript"/>
      <sz val="7"/>
      <name val="Verdana"/>
      <family val="2"/>
    </font>
    <font>
      <sz val="7"/>
      <color indexed="57"/>
      <name val="Verdana"/>
      <family val="2"/>
    </font>
    <font>
      <u val="single"/>
      <sz val="7"/>
      <name val="Verdana"/>
      <family val="2"/>
    </font>
    <font>
      <sz val="7"/>
      <color indexed="12"/>
      <name val="Verdana"/>
      <family val="2"/>
    </font>
    <font>
      <sz val="9"/>
      <color indexed="57"/>
      <name val="Verdana"/>
      <family val="2"/>
    </font>
    <font>
      <sz val="11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sz val="7"/>
      <color indexed="10"/>
      <name val="Verdana"/>
      <family val="2"/>
    </font>
    <font>
      <sz val="6"/>
      <color indexed="10"/>
      <name val="Verdana"/>
      <family val="2"/>
    </font>
    <font>
      <b/>
      <sz val="12"/>
      <color indexed="10"/>
      <name val="Verdana"/>
      <family val="2"/>
    </font>
    <font>
      <sz val="7"/>
      <color indexed="22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22"/>
      </left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medium"/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double">
        <color indexed="38"/>
      </top>
      <bottom style="double">
        <color indexed="38"/>
      </bottom>
    </border>
    <border>
      <left/>
      <right/>
      <top style="double">
        <color indexed="38"/>
      </top>
      <bottom style="double">
        <color indexed="38"/>
      </bottom>
    </border>
    <border>
      <left/>
      <right style="double">
        <color indexed="38"/>
      </right>
      <top style="double">
        <color indexed="38"/>
      </top>
      <bottom style="double">
        <color indexed="3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double">
        <color indexed="38"/>
      </left>
      <right/>
      <top style="double">
        <color indexed="38"/>
      </top>
      <bottom style="double">
        <color indexed="38"/>
      </bottom>
    </border>
    <border>
      <left/>
      <right/>
      <top/>
      <bottom style="hair"/>
    </border>
    <border>
      <left style="hair"/>
      <right style="hair"/>
      <top/>
      <bottom style="hair"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indexed="22"/>
      </bottom>
    </border>
    <border>
      <left style="thin">
        <color rgb="FFC0C0C0"/>
      </left>
      <right style="thin">
        <color indexed="55"/>
      </right>
      <top style="thin">
        <color rgb="FFC0C0C0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/>
    </border>
    <border>
      <left style="medium"/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44" fontId="0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3" fillId="33" borderId="10" xfId="0" applyNumberFormat="1" applyFont="1" applyFill="1" applyBorder="1" applyAlignment="1">
      <alignment vertical="center"/>
    </xf>
    <xf numFmtId="2" fontId="3" fillId="0" borderId="0" xfId="0" applyNumberFormat="1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165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horizontal="right" vertical="top"/>
      <protection/>
    </xf>
    <xf numFmtId="0" fontId="11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165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5" fontId="13" fillId="34" borderId="11" xfId="0" applyNumberFormat="1" applyFont="1" applyFill="1" applyBorder="1" applyAlignment="1" applyProtection="1">
      <alignment horizontal="center" vertical="center" wrapText="1"/>
      <protection/>
    </xf>
    <xf numFmtId="2" fontId="13" fillId="34" borderId="11" xfId="0" applyNumberFormat="1" applyFont="1" applyFill="1" applyBorder="1" applyAlignment="1" applyProtection="1">
      <alignment horizontal="center" vertical="center" wrapText="1"/>
      <protection/>
    </xf>
    <xf numFmtId="43" fontId="13" fillId="34" borderId="11" xfId="0" applyNumberFormat="1" applyFont="1" applyFill="1" applyBorder="1" applyAlignment="1" applyProtection="1">
      <alignment horizontal="center" vertical="center"/>
      <protection/>
    </xf>
    <xf numFmtId="43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 indent="1"/>
      <protection/>
    </xf>
    <xf numFmtId="164" fontId="6" fillId="33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165" fontId="1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/>
      <protection/>
    </xf>
    <xf numFmtId="43" fontId="6" fillId="33" borderId="11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textRotation="90" wrapText="1"/>
      <protection/>
    </xf>
    <xf numFmtId="0" fontId="6" fillId="34" borderId="13" xfId="0" applyFont="1" applyFill="1" applyBorder="1" applyAlignment="1" applyProtection="1">
      <alignment horizontal="center" textRotation="90" wrapText="1"/>
      <protection/>
    </xf>
    <xf numFmtId="0" fontId="14" fillId="0" borderId="0" xfId="0" applyFont="1" applyAlignment="1" applyProtection="1">
      <alignment horizontal="left" vertical="top"/>
      <protection/>
    </xf>
    <xf numFmtId="0" fontId="14" fillId="0" borderId="0" xfId="0" applyFont="1" applyFill="1" applyAlignment="1" applyProtection="1">
      <alignment horizontal="left" vertic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2" fillId="0" borderId="0" xfId="0" applyNumberFormat="1" applyFont="1" applyFill="1" applyAlignment="1" applyProtection="1">
      <alignment horizontal="right" vertical="top"/>
      <protection/>
    </xf>
    <xf numFmtId="2" fontId="12" fillId="0" borderId="0" xfId="0" applyNumberFormat="1" applyFont="1" applyFill="1" applyAlignment="1" applyProtection="1">
      <alignment horizontal="right" vertical="center"/>
      <protection/>
    </xf>
    <xf numFmtId="16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165" fontId="11" fillId="0" borderId="0" xfId="0" applyNumberFormat="1" applyFont="1" applyFill="1" applyAlignment="1" applyProtection="1">
      <alignment horizontal="right" vertical="center"/>
      <protection/>
    </xf>
    <xf numFmtId="165" fontId="11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Fill="1" applyAlignment="1" applyProtection="1">
      <alignment horizontal="right" vertical="center"/>
      <protection/>
    </xf>
    <xf numFmtId="167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 vertical="top"/>
      <protection/>
    </xf>
    <xf numFmtId="0" fontId="3" fillId="35" borderId="11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 vertical="center"/>
      <protection/>
    </xf>
    <xf numFmtId="43" fontId="6" fillId="0" borderId="0" xfId="0" applyNumberFormat="1" applyFont="1" applyFill="1" applyAlignment="1" applyProtection="1">
      <alignment horizontal="right" vertical="top" wrapText="1"/>
      <protection/>
    </xf>
    <xf numFmtId="43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3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top" wrapText="1"/>
      <protection/>
    </xf>
    <xf numFmtId="165" fontId="6" fillId="0" borderId="0" xfId="0" applyNumberFormat="1" applyFont="1" applyAlignment="1" applyProtection="1">
      <alignment vertical="center"/>
      <protection/>
    </xf>
    <xf numFmtId="165" fontId="6" fillId="0" borderId="0" xfId="0" applyNumberFormat="1" applyFont="1" applyAlignment="1" applyProtection="1">
      <alignment horizontal="left" vertical="center"/>
      <protection/>
    </xf>
    <xf numFmtId="165" fontId="6" fillId="0" borderId="11" xfId="0" applyNumberFormat="1" applyFont="1" applyBorder="1" applyAlignment="1" applyProtection="1">
      <alignment horizontal="left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4" fontId="6" fillId="0" borderId="0" xfId="44" applyNumberFormat="1" applyFont="1" applyAlignment="1" applyProtection="1">
      <alignment horizontal="right" vertical="center"/>
      <protection/>
    </xf>
    <xf numFmtId="4" fontId="6" fillId="0" borderId="0" xfId="44" applyNumberFormat="1" applyFont="1" applyBorder="1" applyAlignment="1" applyProtection="1">
      <alignment horizontal="right" vertical="center" wrapText="1"/>
      <protection/>
    </xf>
    <xf numFmtId="43" fontId="6" fillId="0" borderId="11" xfId="0" applyNumberFormat="1" applyFont="1" applyFill="1" applyBorder="1" applyAlignment="1" applyProtection="1">
      <alignment vertical="center"/>
      <protection locked="0"/>
    </xf>
    <xf numFmtId="4" fontId="13" fillId="34" borderId="11" xfId="0" applyNumberFormat="1" applyFont="1" applyFill="1" applyBorder="1" applyAlignment="1" applyProtection="1">
      <alignment horizontal="center" vertical="center" wrapText="1"/>
      <protection/>
    </xf>
    <xf numFmtId="4" fontId="13" fillId="34" borderId="11" xfId="44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/>
      <protection/>
    </xf>
    <xf numFmtId="165" fontId="14" fillId="0" borderId="0" xfId="0" applyNumberFormat="1" applyFont="1" applyAlignment="1" applyProtection="1">
      <alignment horizontal="left" vertical="top"/>
      <protection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Border="1" applyAlignment="1" applyProtection="1">
      <alignment horizontal="left" vertical="center" wrapText="1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65" fontId="7" fillId="0" borderId="0" xfId="0" applyNumberFormat="1" applyFont="1" applyFill="1" applyAlignment="1" applyProtection="1">
      <alignment horizontal="right" vertical="top"/>
      <protection/>
    </xf>
    <xf numFmtId="2" fontId="7" fillId="0" borderId="0" xfId="0" applyNumberFormat="1" applyFont="1" applyFill="1" applyAlignment="1" applyProtection="1">
      <alignment horizontal="right" vertical="top"/>
      <protection/>
    </xf>
    <xf numFmtId="167" fontId="7" fillId="0" borderId="0" xfId="0" applyNumberFormat="1" applyFont="1" applyFill="1" applyAlignment="1" applyProtection="1">
      <alignment horizontal="right" vertical="top"/>
      <protection/>
    </xf>
    <xf numFmtId="0" fontId="6" fillId="0" borderId="0" xfId="0" applyNumberFormat="1" applyFont="1" applyAlignment="1" applyProtection="1">
      <alignment horizontal="left" vertical="center" wrapText="1"/>
      <protection/>
    </xf>
    <xf numFmtId="43" fontId="6" fillId="33" borderId="11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left" vertical="center" wrapText="1"/>
      <protection/>
    </xf>
    <xf numFmtId="43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43" fontId="6" fillId="0" borderId="0" xfId="0" applyNumberFormat="1" applyFont="1" applyFill="1" applyBorder="1" applyAlignment="1" applyProtection="1">
      <alignment horizontal="right" vertical="center" indent="1"/>
      <protection/>
    </xf>
    <xf numFmtId="43" fontId="6" fillId="0" borderId="0" xfId="0" applyNumberFormat="1" applyFont="1" applyFill="1" applyAlignment="1" applyProtection="1">
      <alignment horizontal="center" vertical="center" wrapText="1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 vertical="center" wrapText="1"/>
      <protection/>
    </xf>
    <xf numFmtId="4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 wrapText="1"/>
      <protection locked="0"/>
    </xf>
    <xf numFmtId="43" fontId="6" fillId="33" borderId="11" xfId="0" applyNumberFormat="1" applyFont="1" applyFill="1" applyBorder="1" applyAlignment="1" applyProtection="1">
      <alignment horizontal="right" vertical="center" inden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43" fontId="6" fillId="0" borderId="0" xfId="0" applyNumberFormat="1" applyFont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2" fontId="6" fillId="34" borderId="1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top"/>
    </xf>
    <xf numFmtId="44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13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168" fontId="16" fillId="0" borderId="0" xfId="0" applyNumberFormat="1" applyFont="1" applyBorder="1" applyAlignment="1" applyProtection="1">
      <alignment horizontal="center"/>
      <protection/>
    </xf>
    <xf numFmtId="3" fontId="13" fillId="34" borderId="11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Alignment="1" applyProtection="1">
      <alignment horizontal="center" vertical="top"/>
      <protection/>
    </xf>
    <xf numFmtId="3" fontId="11" fillId="0" borderId="0" xfId="0" applyNumberFormat="1" applyFont="1" applyAlignment="1" applyProtection="1">
      <alignment horizontal="center" vertical="top"/>
      <protection/>
    </xf>
    <xf numFmtId="3" fontId="7" fillId="0" borderId="0" xfId="0" applyNumberFormat="1" applyFont="1" applyAlignment="1" applyProtection="1">
      <alignment horizontal="center" vertical="top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6" fillId="34" borderId="15" xfId="0" applyNumberFormat="1" applyFont="1" applyFill="1" applyBorder="1" applyAlignment="1" applyProtection="1">
      <alignment horizontal="center" vertical="center"/>
      <protection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43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/>
    </xf>
    <xf numFmtId="164" fontId="6" fillId="33" borderId="16" xfId="0" applyNumberFormat="1" applyFont="1" applyFill="1" applyBorder="1" applyAlignment="1" applyProtection="1">
      <alignment vertical="center"/>
      <protection/>
    </xf>
    <xf numFmtId="43" fontId="6" fillId="0" borderId="11" xfId="0" applyNumberFormat="1" applyFont="1" applyBorder="1" applyAlignment="1" applyProtection="1">
      <alignment horizontal="right" vertical="center" wrapText="1"/>
      <protection locked="0"/>
    </xf>
    <xf numFmtId="3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6" fillId="33" borderId="11" xfId="0" applyNumberFormat="1" applyFont="1" applyFill="1" applyBorder="1" applyAlignment="1" applyProtection="1">
      <alignment horizontal="right" vertical="center" indent="1"/>
      <protection/>
    </xf>
    <xf numFmtId="41" fontId="6" fillId="33" borderId="11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horizontal="center" vertical="top"/>
      <protection/>
    </xf>
    <xf numFmtId="2" fontId="11" fillId="0" borderId="0" xfId="0" applyNumberFormat="1" applyFont="1" applyAlignment="1" applyProtection="1">
      <alignment horizontal="center" vertical="top"/>
      <protection/>
    </xf>
    <xf numFmtId="2" fontId="7" fillId="0" borderId="0" xfId="0" applyNumberFormat="1" applyFont="1" applyAlignment="1" applyProtection="1">
      <alignment horizontal="center" vertical="top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65" fontId="6" fillId="33" borderId="0" xfId="0" applyNumberFormat="1" applyFont="1" applyFill="1" applyAlignment="1">
      <alignment horizontal="left" vertical="top"/>
    </xf>
    <xf numFmtId="165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3" fillId="0" borderId="0" xfId="0" applyFont="1" applyFill="1" applyBorder="1" applyAlignment="1" applyProtection="1">
      <alignment vertical="center" textRotation="90" wrapText="1"/>
      <protection hidden="1"/>
    </xf>
    <xf numFmtId="0" fontId="14" fillId="0" borderId="0" xfId="0" applyFont="1" applyFill="1" applyBorder="1" applyAlignment="1">
      <alignment horizontal="left" vertical="top"/>
    </xf>
    <xf numFmtId="168" fontId="14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165" fontId="6" fillId="0" borderId="19" xfId="0" applyNumberFormat="1" applyFont="1" applyBorder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 locked="0"/>
    </xf>
    <xf numFmtId="164" fontId="6" fillId="0" borderId="2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2" fontId="6" fillId="34" borderId="15" xfId="0" applyNumberFormat="1" applyFont="1" applyFill="1" applyBorder="1" applyAlignment="1" applyProtection="1">
      <alignment horizontal="center" vertical="center"/>
      <protection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33" borderId="0" xfId="0" applyNumberFormat="1" applyFont="1" applyFill="1" applyAlignment="1">
      <alignment horizontal="left" vertical="top"/>
    </xf>
    <xf numFmtId="0" fontId="12" fillId="0" borderId="0" xfId="0" applyFont="1" applyBorder="1" applyAlignment="1" applyProtection="1">
      <alignment vertical="top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4" fontId="6" fillId="0" borderId="0" xfId="44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vertical="top" wrapText="1"/>
      <protection/>
    </xf>
    <xf numFmtId="0" fontId="23" fillId="0" borderId="0" xfId="0" applyNumberFormat="1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center"/>
      <protection/>
    </xf>
    <xf numFmtId="165" fontId="23" fillId="0" borderId="0" xfId="0" applyNumberFormat="1" applyFont="1" applyAlignment="1" applyProtection="1">
      <alignment horizontal="center" vertical="center"/>
      <protection/>
    </xf>
    <xf numFmtId="0" fontId="23" fillId="0" borderId="0" xfId="0" applyNumberFormat="1" applyFont="1" applyAlignment="1" applyProtection="1">
      <alignment vertical="center"/>
      <protection/>
    </xf>
    <xf numFmtId="165" fontId="23" fillId="0" borderId="0" xfId="0" applyNumberFormat="1" applyFont="1" applyAlignment="1" applyProtection="1">
      <alignment vertical="center"/>
      <protection/>
    </xf>
    <xf numFmtId="4" fontId="23" fillId="0" borderId="0" xfId="44" applyNumberFormat="1" applyFont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165" fontId="14" fillId="0" borderId="0" xfId="0" applyNumberFormat="1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43" fontId="14" fillId="0" borderId="0" xfId="0" applyNumberFormat="1" applyFont="1" applyAlignment="1" applyProtection="1">
      <alignment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2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41" fontId="3" fillId="33" borderId="11" xfId="0" applyNumberFormat="1" applyFont="1" applyFill="1" applyBorder="1" applyAlignment="1">
      <alignment horizontal="right" vertical="center"/>
    </xf>
    <xf numFmtId="0" fontId="6" fillId="0" borderId="0" xfId="0" applyFont="1" applyAlignment="1" quotePrefix="1">
      <alignment vertical="top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3" fontId="6" fillId="0" borderId="18" xfId="0" applyNumberFormat="1" applyFont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 applyProtection="1">
      <alignment horizontal="left" vertical="center" wrapText="1"/>
      <protection/>
    </xf>
    <xf numFmtId="3" fontId="6" fillId="0" borderId="0" xfId="0" applyNumberFormat="1" applyFont="1" applyAlignment="1" applyProtection="1">
      <alignment horizontal="center" vertical="center" wrapText="1"/>
      <protection/>
    </xf>
    <xf numFmtId="3" fontId="6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6" fillId="0" borderId="18" xfId="0" applyNumberFormat="1" applyFont="1" applyBorder="1" applyAlignment="1" applyProtection="1">
      <alignment horizontal="left" vertical="top"/>
      <protection/>
    </xf>
    <xf numFmtId="3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3" fontId="7" fillId="0" borderId="25" xfId="0" applyNumberFormat="1" applyFont="1" applyFill="1" applyBorder="1" applyAlignment="1" applyProtection="1">
      <alignment horizontal="center" vertical="center" wrapText="1"/>
      <protection/>
    </xf>
    <xf numFmtId="3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horizontal="left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34" borderId="23" xfId="0" applyNumberFormat="1" applyFont="1" applyFill="1" applyBorder="1" applyAlignment="1" applyProtection="1">
      <alignment horizontal="center" vertical="center" wrapText="1"/>
      <protection/>
    </xf>
    <xf numFmtId="2" fontId="6" fillId="34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20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2" fontId="6" fillId="34" borderId="20" xfId="0" applyNumberFormat="1" applyFont="1" applyFill="1" applyBorder="1" applyAlignment="1" applyProtection="1">
      <alignment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/>
      <protection/>
    </xf>
    <xf numFmtId="43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27" xfId="0" applyNumberFormat="1" applyFont="1" applyFill="1" applyBorder="1" applyAlignment="1" applyProtection="1">
      <alignment horizontal="center" vertical="center" wrapText="1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43" fontId="6" fillId="33" borderId="11" xfId="0" applyNumberFormat="1" applyFont="1" applyFill="1" applyBorder="1" applyAlignment="1" applyProtection="1">
      <alignment horizontal="center" vertical="center"/>
      <protection/>
    </xf>
    <xf numFmtId="43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43" fontId="6" fillId="0" borderId="21" xfId="0" applyNumberFormat="1" applyFont="1" applyFill="1" applyBorder="1" applyAlignment="1" applyProtection="1">
      <alignment vertical="center"/>
      <protection/>
    </xf>
    <xf numFmtId="43" fontId="6" fillId="0" borderId="21" xfId="0" applyNumberFormat="1" applyFont="1" applyFill="1" applyBorder="1" applyAlignment="1" applyProtection="1">
      <alignment horizontal="right" vertical="center" indent="1"/>
      <protection/>
    </xf>
    <xf numFmtId="3" fontId="6" fillId="33" borderId="23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vertical="center"/>
      <protection/>
    </xf>
    <xf numFmtId="43" fontId="6" fillId="0" borderId="17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 vertical="center" indent="1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19" xfId="0" applyNumberFormat="1" applyFont="1" applyBorder="1" applyAlignment="1" applyProtection="1">
      <alignment vertical="center"/>
      <protection/>
    </xf>
    <xf numFmtId="2" fontId="6" fillId="0" borderId="0" xfId="0" applyNumberFormat="1" applyFont="1" applyAlignment="1" applyProtection="1">
      <alignment horizontal="right" vertical="center" wrapText="1"/>
      <protection/>
    </xf>
    <xf numFmtId="43" fontId="6" fillId="0" borderId="0" xfId="0" applyNumberFormat="1" applyFont="1" applyFill="1" applyAlignment="1" applyProtection="1">
      <alignment horizontal="right" vertical="center" wrapText="1"/>
      <protection/>
    </xf>
    <xf numFmtId="164" fontId="6" fillId="0" borderId="0" xfId="0" applyNumberFormat="1" applyFont="1" applyAlignment="1" applyProtection="1">
      <alignment vertical="center"/>
      <protection/>
    </xf>
    <xf numFmtId="1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2" fontId="6" fillId="33" borderId="23" xfId="0" applyNumberFormat="1" applyFont="1" applyFill="1" applyBorder="1" applyAlignment="1" applyProtection="1">
      <alignment horizontal="center" vertical="center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43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7" fillId="0" borderId="0" xfId="0" applyNumberFormat="1" applyFont="1" applyBorder="1" applyAlignment="1" applyProtection="1">
      <alignment horizontal="left" vertical="center" wrapText="1"/>
      <protection/>
    </xf>
    <xf numFmtId="43" fontId="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top" wrapText="1"/>
      <protection/>
    </xf>
    <xf numFmtId="0" fontId="26" fillId="0" borderId="0" xfId="0" applyFont="1" applyAlignment="1" applyProtection="1">
      <alignment horizontal="center" vertical="top" wrapText="1"/>
      <protection/>
    </xf>
    <xf numFmtId="0" fontId="2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7" fillId="0" borderId="2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horizontal="right"/>
      <protection/>
    </xf>
    <xf numFmtId="43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5" fontId="10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0" xfId="0" applyNumberFormat="1" applyFont="1" applyAlignment="1">
      <alignment horizontal="center" vertical="top"/>
    </xf>
    <xf numFmtId="165" fontId="1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0" fontId="6" fillId="33" borderId="16" xfId="0" applyNumberFormat="1" applyFont="1" applyFill="1" applyBorder="1" applyAlignment="1">
      <alignment vertical="center"/>
    </xf>
    <xf numFmtId="10" fontId="6" fillId="0" borderId="17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10" fontId="6" fillId="33" borderId="10" xfId="0" applyNumberFormat="1" applyFont="1" applyFill="1" applyBorder="1" applyAlignment="1">
      <alignment vertical="center"/>
    </xf>
    <xf numFmtId="10" fontId="6" fillId="0" borderId="19" xfId="0" applyNumberFormat="1" applyFont="1" applyFill="1" applyBorder="1" applyAlignment="1">
      <alignment vertical="center"/>
    </xf>
    <xf numFmtId="44" fontId="3" fillId="0" borderId="2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0" fontId="6" fillId="33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 quotePrefix="1">
      <alignment horizontal="right" vertical="center"/>
    </xf>
    <xf numFmtId="0" fontId="6" fillId="0" borderId="17" xfId="0" applyFont="1" applyFill="1" applyBorder="1" applyAlignment="1" quotePrefix="1">
      <alignment horizontal="right" vertical="center"/>
    </xf>
    <xf numFmtId="0" fontId="6" fillId="33" borderId="11" xfId="0" applyFont="1" applyFill="1" applyBorder="1" applyAlignment="1" quotePrefix="1">
      <alignment horizontal="right" vertical="center"/>
    </xf>
    <xf numFmtId="0" fontId="6" fillId="0" borderId="19" xfId="0" applyFont="1" applyFill="1" applyBorder="1" applyAlignment="1" quotePrefix="1">
      <alignment horizontal="right" vertical="center"/>
    </xf>
    <xf numFmtId="4" fontId="6" fillId="0" borderId="0" xfId="0" applyNumberFormat="1" applyFont="1" applyAlignment="1">
      <alignment vertical="center"/>
    </xf>
    <xf numFmtId="4" fontId="6" fillId="33" borderId="16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4" fontId="6" fillId="33" borderId="16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 applyProtection="1">
      <alignment horizontal="left" vertical="top"/>
      <protection/>
    </xf>
    <xf numFmtId="165" fontId="6" fillId="0" borderId="0" xfId="0" applyNumberFormat="1" applyFont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7" fontId="14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32" xfId="0" applyNumberFormat="1" applyFont="1" applyFill="1" applyBorder="1" applyAlignment="1" applyProtection="1">
      <alignment horizontal="left" vertical="top"/>
      <protection/>
    </xf>
    <xf numFmtId="17" fontId="6" fillId="34" borderId="13" xfId="0" applyNumberFormat="1" applyFont="1" applyFill="1" applyBorder="1" applyAlignment="1" applyProtection="1">
      <alignment horizontal="left"/>
      <protection/>
    </xf>
    <xf numFmtId="17" fontId="6" fillId="34" borderId="13" xfId="0" applyNumberFormat="1" applyFont="1" applyFill="1" applyBorder="1" applyAlignment="1" applyProtection="1">
      <alignment horizontal="left" vertical="center" wrapText="1"/>
      <protection/>
    </xf>
    <xf numFmtId="17" fontId="6" fillId="34" borderId="33" xfId="0" applyNumberFormat="1" applyFont="1" applyFill="1" applyBorder="1" applyAlignment="1" applyProtection="1">
      <alignment horizontal="left"/>
      <protection/>
    </xf>
    <xf numFmtId="2" fontId="6" fillId="34" borderId="13" xfId="0" applyNumberFormat="1" applyFont="1" applyFill="1" applyBorder="1" applyAlignment="1" applyProtection="1">
      <alignment horizontal="left" wrapText="1"/>
      <protection/>
    </xf>
    <xf numFmtId="0" fontId="13" fillId="33" borderId="20" xfId="0" applyFont="1" applyFill="1" applyBorder="1" applyAlignment="1">
      <alignment vertical="center" textRotation="90" wrapText="1"/>
    </xf>
    <xf numFmtId="0" fontId="13" fillId="33" borderId="21" xfId="0" applyFont="1" applyFill="1" applyBorder="1" applyAlignment="1">
      <alignment vertical="center" textRotation="90" wrapText="1"/>
    </xf>
    <xf numFmtId="0" fontId="13" fillId="33" borderId="27" xfId="0" applyFont="1" applyFill="1" applyBorder="1" applyAlignment="1">
      <alignment vertical="center" textRotation="90" wrapText="1"/>
    </xf>
    <xf numFmtId="0" fontId="13" fillId="33" borderId="11" xfId="0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vertical="center"/>
    </xf>
    <xf numFmtId="43" fontId="3" fillId="35" borderId="11" xfId="0" applyNumberFormat="1" applyFont="1" applyFill="1" applyBorder="1" applyAlignment="1">
      <alignment vertical="center"/>
    </xf>
    <xf numFmtId="43" fontId="3" fillId="33" borderId="11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33" borderId="34" xfId="0" applyNumberFormat="1" applyFont="1" applyFill="1" applyBorder="1" applyAlignment="1">
      <alignment vertical="center"/>
    </xf>
    <xf numFmtId="43" fontId="3" fillId="37" borderId="11" xfId="0" applyNumberFormat="1" applyFont="1" applyFill="1" applyBorder="1" applyAlignment="1">
      <alignment vertical="center"/>
    </xf>
    <xf numFmtId="43" fontId="4" fillId="37" borderId="16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top"/>
      <protection locked="0"/>
    </xf>
    <xf numFmtId="165" fontId="10" fillId="37" borderId="36" xfId="0" applyNumberFormat="1" applyFont="1" applyFill="1" applyBorder="1" applyAlignment="1">
      <alignment horizontal="center" vertical="center"/>
    </xf>
    <xf numFmtId="165" fontId="10" fillId="37" borderId="37" xfId="0" applyNumberFormat="1" applyFont="1" applyFill="1" applyBorder="1" applyAlignment="1">
      <alignment horizontal="center" vertical="center"/>
    </xf>
    <xf numFmtId="0" fontId="13" fillId="34" borderId="38" xfId="0" applyFont="1" applyFill="1" applyBorder="1" applyAlignment="1" applyProtection="1">
      <alignment horizontal="center" vertical="center" wrapText="1"/>
      <protection/>
    </xf>
    <xf numFmtId="43" fontId="6" fillId="0" borderId="16" xfId="0" applyNumberFormat="1" applyFont="1" applyFill="1" applyBorder="1" applyAlignment="1" applyProtection="1">
      <alignment vertical="center"/>
      <protection locked="0"/>
    </xf>
    <xf numFmtId="0" fontId="13" fillId="38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 wrapText="1"/>
      <protection/>
    </xf>
    <xf numFmtId="2" fontId="6" fillId="0" borderId="0" xfId="0" applyNumberFormat="1" applyFont="1" applyAlignment="1" applyProtection="1">
      <alignment horizontal="right" vertical="center"/>
      <protection/>
    </xf>
    <xf numFmtId="0" fontId="3" fillId="37" borderId="40" xfId="0" applyFont="1" applyFill="1" applyBorder="1" applyAlignment="1">
      <alignment vertical="center"/>
    </xf>
    <xf numFmtId="10" fontId="6" fillId="0" borderId="0" xfId="0" applyNumberFormat="1" applyFont="1" applyFill="1" applyBorder="1" applyAlignment="1" applyProtection="1">
      <alignment vertical="center"/>
      <protection/>
    </xf>
    <xf numFmtId="1" fontId="6" fillId="37" borderId="11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 wrapText="1"/>
      <protection/>
    </xf>
    <xf numFmtId="173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173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7" borderId="11" xfId="0" applyFont="1" applyFill="1" applyBorder="1" applyAlignment="1" applyProtection="1">
      <alignment horizontal="center" vertical="center"/>
      <protection/>
    </xf>
    <xf numFmtId="43" fontId="13" fillId="34" borderId="15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 wrapText="1"/>
      <protection/>
    </xf>
    <xf numFmtId="165" fontId="6" fillId="0" borderId="0" xfId="0" applyNumberFormat="1" applyFont="1" applyBorder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right" vertical="center" indent="1"/>
      <protection/>
    </xf>
    <xf numFmtId="3" fontId="6" fillId="38" borderId="0" xfId="0" applyNumberFormat="1" applyFont="1" applyFill="1" applyBorder="1" applyAlignment="1" applyProtection="1">
      <alignment horizontal="center" vertical="center"/>
      <protection/>
    </xf>
    <xf numFmtId="3" fontId="6" fillId="38" borderId="0" xfId="0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>
      <alignment vertical="center"/>
    </xf>
    <xf numFmtId="0" fontId="13" fillId="34" borderId="22" xfId="0" applyFont="1" applyFill="1" applyBorder="1" applyAlignment="1" applyProtection="1">
      <alignment horizontal="center" vertical="top"/>
      <protection/>
    </xf>
    <xf numFmtId="0" fontId="6" fillId="37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65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center" vertical="top"/>
      <protection/>
    </xf>
    <xf numFmtId="0" fontId="61" fillId="0" borderId="0" xfId="0" applyFont="1" applyFill="1" applyAlignment="1" applyProtection="1">
      <alignment horizontal="center" vertical="top"/>
      <protection locked="0"/>
    </xf>
    <xf numFmtId="0" fontId="61" fillId="0" borderId="0" xfId="0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3" fillId="37" borderId="41" xfId="0" applyFont="1" applyFill="1" applyBorder="1" applyAlignment="1">
      <alignment horizontal="left" vertical="center"/>
    </xf>
    <xf numFmtId="0" fontId="13" fillId="37" borderId="36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3" fillId="33" borderId="20" xfId="0" applyFont="1" applyFill="1" applyBorder="1" applyAlignment="1" applyProtection="1">
      <alignment horizontal="center" vertical="center" textRotation="90" wrapText="1"/>
      <protection hidden="1"/>
    </xf>
    <xf numFmtId="0" fontId="13" fillId="33" borderId="21" xfId="0" applyFont="1" applyFill="1" applyBorder="1" applyAlignment="1" applyProtection="1">
      <alignment horizontal="center" vertical="center" textRotation="90" wrapText="1"/>
      <protection hidden="1"/>
    </xf>
    <xf numFmtId="0" fontId="13" fillId="33" borderId="27" xfId="0" applyFont="1" applyFill="1" applyBorder="1" applyAlignment="1" applyProtection="1">
      <alignment horizontal="center" vertical="center" textRotation="90" wrapText="1"/>
      <protection hidden="1"/>
    </xf>
    <xf numFmtId="0" fontId="20" fillId="0" borderId="0" xfId="0" applyFont="1" applyFill="1" applyBorder="1" applyAlignment="1">
      <alignment horizontal="righ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12" fillId="0" borderId="45" xfId="0" applyFont="1" applyBorder="1" applyAlignment="1">
      <alignment horizontal="center" vertical="top"/>
    </xf>
    <xf numFmtId="0" fontId="12" fillId="0" borderId="41" xfId="0" applyFont="1" applyBorder="1" applyAlignment="1" applyProtection="1">
      <alignment horizontal="center" vertical="top"/>
      <protection locked="0"/>
    </xf>
    <xf numFmtId="0" fontId="12" fillId="0" borderId="36" xfId="0" applyFont="1" applyBorder="1" applyAlignment="1" applyProtection="1">
      <alignment horizontal="center" vertical="top"/>
      <protection locked="0"/>
    </xf>
    <xf numFmtId="0" fontId="12" fillId="0" borderId="37" xfId="0" applyFont="1" applyBorder="1" applyAlignment="1" applyProtection="1">
      <alignment horizontal="center" vertical="top"/>
      <protection locked="0"/>
    </xf>
    <xf numFmtId="0" fontId="11" fillId="0" borderId="41" xfId="0" applyFont="1" applyFill="1" applyBorder="1" applyAlignment="1" applyProtection="1">
      <alignment horizontal="left" vertical="top" wrapText="1"/>
      <protection locked="0"/>
    </xf>
    <xf numFmtId="0" fontId="11" fillId="0" borderId="36" xfId="0" applyFont="1" applyFill="1" applyBorder="1" applyAlignment="1" applyProtection="1">
      <alignment horizontal="left" vertical="top" wrapText="1"/>
      <protection locked="0"/>
    </xf>
    <xf numFmtId="0" fontId="11" fillId="0" borderId="37" xfId="0" applyFont="1" applyFill="1" applyBorder="1" applyAlignment="1" applyProtection="1">
      <alignment horizontal="left" vertical="top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27" xfId="0" applyNumberFormat="1" applyFont="1" applyFill="1" applyBorder="1" applyAlignment="1" applyProtection="1">
      <alignment horizontal="center" vertical="center" wrapText="1"/>
      <protection/>
    </xf>
    <xf numFmtId="2" fontId="6" fillId="34" borderId="29" xfId="0" applyNumberFormat="1" applyFont="1" applyFill="1" applyBorder="1" applyAlignment="1" applyProtection="1">
      <alignment horizontal="center" vertical="center" wrapText="1"/>
      <protection/>
    </xf>
    <xf numFmtId="0" fontId="6" fillId="34" borderId="30" xfId="0" applyNumberFormat="1" applyFont="1" applyFill="1" applyBorder="1" applyAlignment="1" applyProtection="1">
      <alignment horizontal="center" vertical="center" wrapText="1"/>
      <protection/>
    </xf>
    <xf numFmtId="0" fontId="13" fillId="34" borderId="16" xfId="0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34" borderId="16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46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43" fontId="6" fillId="34" borderId="20" xfId="0" applyNumberFormat="1" applyFont="1" applyFill="1" applyBorder="1" applyAlignment="1" applyProtection="1">
      <alignment horizontal="center" vertical="center" wrapText="1"/>
      <protection/>
    </xf>
    <xf numFmtId="43" fontId="6" fillId="34" borderId="27" xfId="0" applyNumberFormat="1" applyFont="1" applyFill="1" applyBorder="1" applyAlignment="1" applyProtection="1">
      <alignment horizontal="center" vertical="center" wrapText="1"/>
      <protection/>
    </xf>
    <xf numFmtId="0" fontId="6" fillId="34" borderId="47" xfId="0" applyFont="1" applyFill="1" applyBorder="1" applyAlignment="1" applyProtection="1">
      <alignment horizontal="center" vertical="center" textRotation="90" wrapText="1"/>
      <protection/>
    </xf>
    <xf numFmtId="0" fontId="6" fillId="34" borderId="48" xfId="0" applyFont="1" applyFill="1" applyBorder="1" applyAlignment="1" applyProtection="1">
      <alignment horizontal="center" vertical="center" textRotation="90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13" fillId="34" borderId="20" xfId="0" applyFont="1" applyFill="1" applyBorder="1" applyAlignment="1" applyProtection="1">
      <alignment horizontal="center" vertical="center" wrapText="1"/>
      <protection/>
    </xf>
    <xf numFmtId="0" fontId="13" fillId="34" borderId="27" xfId="0" applyFont="1" applyFill="1" applyBorder="1" applyAlignment="1" applyProtection="1">
      <alignment horizontal="center" vertical="center" wrapText="1"/>
      <protection/>
    </xf>
    <xf numFmtId="0" fontId="13" fillId="36" borderId="16" xfId="0" applyFont="1" applyFill="1" applyBorder="1" applyAlignment="1" applyProtection="1">
      <alignment horizontal="center" vertical="top"/>
      <protection/>
    </xf>
    <xf numFmtId="0" fontId="13" fillId="36" borderId="15" xfId="0" applyFont="1" applyFill="1" applyBorder="1" applyAlignment="1" applyProtection="1">
      <alignment horizontal="center" vertical="top"/>
      <protection/>
    </xf>
    <xf numFmtId="0" fontId="13" fillId="36" borderId="10" xfId="0" applyFont="1" applyFill="1" applyBorder="1" applyAlignment="1" applyProtection="1">
      <alignment horizontal="center" vertical="top"/>
      <protection/>
    </xf>
    <xf numFmtId="0" fontId="13" fillId="34" borderId="16" xfId="0" applyFont="1" applyFill="1" applyBorder="1" applyAlignment="1" applyProtection="1">
      <alignment horizontal="center" vertical="top"/>
      <protection/>
    </xf>
    <xf numFmtId="0" fontId="13" fillId="34" borderId="15" xfId="0" applyFont="1" applyFill="1" applyBorder="1" applyAlignment="1" applyProtection="1">
      <alignment horizontal="center" vertical="top"/>
      <protection/>
    </xf>
    <xf numFmtId="0" fontId="13" fillId="34" borderId="10" xfId="0" applyFont="1" applyFill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34" borderId="29" xfId="0" applyFont="1" applyFill="1" applyBorder="1" applyAlignment="1" applyProtection="1">
      <alignment horizontal="center" vertical="center" textRotation="90" wrapText="1"/>
      <protection/>
    </xf>
    <xf numFmtId="0" fontId="6" fillId="34" borderId="30" xfId="0" applyFont="1" applyFill="1" applyBorder="1" applyAlignment="1" applyProtection="1">
      <alignment horizontal="center" vertical="center" textRotation="90" wrapText="1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center" vertical="center" textRotation="90" wrapText="1"/>
      <protection/>
    </xf>
    <xf numFmtId="0" fontId="6" fillId="34" borderId="27" xfId="0" applyFont="1" applyFill="1" applyBorder="1" applyAlignment="1" applyProtection="1">
      <alignment horizontal="center" vertical="center" textRotation="90" wrapText="1"/>
      <protection/>
    </xf>
    <xf numFmtId="165" fontId="13" fillId="34" borderId="11" xfId="0" applyNumberFormat="1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wrapText="1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3" fillId="34" borderId="28" xfId="0" applyFont="1" applyFill="1" applyBorder="1" applyAlignment="1" applyProtection="1">
      <alignment horizontal="center" vertical="center" wrapText="1"/>
      <protection/>
    </xf>
    <xf numFmtId="0" fontId="13" fillId="34" borderId="22" xfId="0" applyFont="1" applyFill="1" applyBorder="1" applyAlignment="1" applyProtection="1">
      <alignment horizontal="center" vertical="center" wrapText="1"/>
      <protection/>
    </xf>
    <xf numFmtId="0" fontId="13" fillId="34" borderId="29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45" xfId="0" applyFont="1" applyFill="1" applyBorder="1" applyAlignment="1" applyProtection="1">
      <alignment horizontal="center" vertical="center" wrapText="1"/>
      <protection/>
    </xf>
    <xf numFmtId="0" fontId="13" fillId="34" borderId="3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5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10"/>
      </font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10"/>
      </font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indexed="9"/>
      </font>
      <fill>
        <patternFill>
          <bgColor indexed="37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border>
        <left>
          <color indexed="63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border>
        <left>
          <color indexed="63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border>
        <left>
          <color indexed="63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O4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57421875" style="1" customWidth="1"/>
    <col min="2" max="2" width="4.00390625" style="1" customWidth="1"/>
    <col min="3" max="3" width="33.00390625" style="1" bestFit="1" customWidth="1"/>
    <col min="4" max="5" width="17.57421875" style="1" customWidth="1"/>
    <col min="6" max="6" width="9.7109375" style="1" customWidth="1"/>
    <col min="7" max="7" width="6.140625" style="10" hidden="1" customWidth="1"/>
    <col min="8" max="8" width="6.00390625" style="180" hidden="1" customWidth="1"/>
    <col min="9" max="9" width="8.00390625" style="10" hidden="1" customWidth="1"/>
    <col min="10" max="10" width="5.57421875" style="1" hidden="1" customWidth="1"/>
    <col min="11" max="11" width="0.71875" style="147" hidden="1" customWidth="1"/>
    <col min="12" max="12" width="18.28125" style="1" hidden="1" customWidth="1"/>
    <col min="13" max="13" width="17.57421875" style="10" hidden="1" customWidth="1"/>
    <col min="14" max="14" width="0.71875" style="180" hidden="1" customWidth="1"/>
    <col min="15" max="15" width="16.57421875" style="1" hidden="1" customWidth="1"/>
    <col min="16" max="16384" width="9.140625" style="1" customWidth="1"/>
  </cols>
  <sheetData>
    <row r="1" spans="1:15" s="4" customFormat="1" ht="23.25" customHeight="1" thickBot="1" thickTop="1">
      <c r="A1" s="188" t="s">
        <v>128</v>
      </c>
      <c r="B1" s="440" t="s">
        <v>14</v>
      </c>
      <c r="C1" s="441"/>
      <c r="D1" s="441"/>
      <c r="E1" s="442"/>
      <c r="F1" s="187"/>
      <c r="G1" s="329"/>
      <c r="H1" s="245"/>
      <c r="I1" s="245"/>
      <c r="J1" s="245"/>
      <c r="K1" s="248" t="s">
        <v>39</v>
      </c>
      <c r="L1" s="248"/>
      <c r="M1" s="248"/>
      <c r="N1" s="245"/>
      <c r="O1" s="249"/>
    </row>
    <row r="2" spans="2:6" s="182" customFormat="1" ht="19.5" customHeight="1" thickTop="1">
      <c r="B2" s="389"/>
      <c r="C2" s="389"/>
      <c r="D2" s="389"/>
      <c r="E2" s="389"/>
      <c r="F2" s="204"/>
    </row>
    <row r="3" spans="1:14" s="4" customFormat="1" ht="15" customHeight="1">
      <c r="A3" s="10"/>
      <c r="B3" s="438" t="s">
        <v>102</v>
      </c>
      <c r="C3" s="439"/>
      <c r="D3" s="390"/>
      <c r="E3" s="391"/>
      <c r="G3" s="10"/>
      <c r="H3" s="180"/>
      <c r="I3" s="10"/>
      <c r="J3" s="330"/>
      <c r="K3" s="186"/>
      <c r="M3" s="10"/>
      <c r="N3" s="180"/>
    </row>
    <row r="4" spans="1:14" s="4" customFormat="1" ht="33" customHeight="1">
      <c r="A4" s="10"/>
      <c r="B4" s="457"/>
      <c r="C4" s="458"/>
      <c r="D4" s="458"/>
      <c r="E4" s="459"/>
      <c r="G4" s="10"/>
      <c r="H4" s="180"/>
      <c r="I4" s="10"/>
      <c r="J4" s="330"/>
      <c r="K4" s="186"/>
      <c r="M4" s="10"/>
      <c r="N4" s="180"/>
    </row>
    <row r="5" spans="1:14" s="4" customFormat="1" ht="15" customHeight="1">
      <c r="A5" s="10"/>
      <c r="B5" s="184"/>
      <c r="C5" s="185"/>
      <c r="D5" s="186"/>
      <c r="E5" s="186"/>
      <c r="G5" s="10"/>
      <c r="H5" s="180"/>
      <c r="I5" s="10"/>
      <c r="J5" s="330"/>
      <c r="K5" s="186"/>
      <c r="M5" s="10"/>
      <c r="N5" s="180"/>
    </row>
    <row r="6" spans="1:14" s="4" customFormat="1" ht="14.25" customHeight="1">
      <c r="A6" s="182"/>
      <c r="B6" s="438" t="s">
        <v>108</v>
      </c>
      <c r="C6" s="439"/>
      <c r="D6" s="390"/>
      <c r="E6" s="391"/>
      <c r="G6" s="10"/>
      <c r="H6" s="180"/>
      <c r="I6" s="10"/>
      <c r="J6" s="330"/>
      <c r="K6" s="186"/>
      <c r="M6" s="10"/>
      <c r="N6" s="180"/>
    </row>
    <row r="7" spans="2:6" s="182" customFormat="1" ht="21" customHeight="1">
      <c r="B7" s="454" t="s">
        <v>61</v>
      </c>
      <c r="C7" s="455"/>
      <c r="D7" s="455"/>
      <c r="E7" s="456"/>
      <c r="F7" s="204"/>
    </row>
    <row r="8" spans="2:6" s="182" customFormat="1" ht="12.75" customHeight="1">
      <c r="B8" s="389"/>
      <c r="C8" s="389"/>
      <c r="D8" s="389"/>
      <c r="E8" s="389"/>
      <c r="F8" s="204"/>
    </row>
    <row r="9" spans="1:14" s="4" customFormat="1" ht="13.5" customHeight="1">
      <c r="A9" s="10"/>
      <c r="B9" s="438" t="s">
        <v>103</v>
      </c>
      <c r="C9" s="439"/>
      <c r="D9" s="390"/>
      <c r="E9" s="391"/>
      <c r="G9" s="10"/>
      <c r="H9" s="180"/>
      <c r="I9" s="10"/>
      <c r="J9" s="330"/>
      <c r="K9" s="186"/>
      <c r="M9" s="10"/>
      <c r="N9" s="180"/>
    </row>
    <row r="10" spans="1:14" s="4" customFormat="1" ht="33" customHeight="1">
      <c r="A10" s="10"/>
      <c r="B10" s="457"/>
      <c r="C10" s="458"/>
      <c r="D10" s="458"/>
      <c r="E10" s="459"/>
      <c r="G10" s="10"/>
      <c r="H10" s="180"/>
      <c r="I10" s="10"/>
      <c r="J10" s="330"/>
      <c r="K10" s="186"/>
      <c r="M10" s="10"/>
      <c r="N10" s="180"/>
    </row>
    <row r="11" spans="1:14" s="4" customFormat="1" ht="17.25" customHeight="1">
      <c r="A11" s="10"/>
      <c r="B11" s="184"/>
      <c r="C11" s="185"/>
      <c r="D11" s="186"/>
      <c r="E11" s="186"/>
      <c r="G11" s="10"/>
      <c r="H11" s="180"/>
      <c r="I11" s="10"/>
      <c r="J11" s="330"/>
      <c r="K11" s="186"/>
      <c r="M11" s="10"/>
      <c r="N11" s="180"/>
    </row>
    <row r="12" spans="1:14" s="9" customFormat="1" ht="18.75" customHeight="1">
      <c r="A12" s="430">
        <f>IF(MID(titoloriepilogo1,13,7)="ricerca","R",IF(MID(titoloriepilogo1,13,11)="innovazione","I",""))</f>
      </c>
      <c r="B12" s="447" t="s">
        <v>86</v>
      </c>
      <c r="C12" s="181" t="s">
        <v>60</v>
      </c>
      <c r="D12" s="380">
        <f>IF(MID(titoloriepilogo1,13,7)="ricerca","periodo Ricerca",IF(MID(titoloriepilogo1,13,11)="innovazione","",""))</f>
      </c>
      <c r="E12" s="380">
        <f>IF(MID(titoloriepilogo1,13,7)="ricerca","periodo Sviluppo",IF(MID(titoloriepilogo1,13,11)="innovazione","",""))</f>
      </c>
      <c r="G12" s="10"/>
      <c r="H12" s="180"/>
      <c r="I12" s="10"/>
      <c r="K12" s="331"/>
      <c r="M12" s="10"/>
      <c r="N12" s="180"/>
    </row>
    <row r="13" spans="1:14" s="4" customFormat="1" ht="12" customHeight="1">
      <c r="A13" s="236">
        <f>IF(MID(titoloriepilogo1,13,7)="ricerca","R",IF(MID(titoloriepilogo1,13,11)="innovazione","I",""))</f>
      </c>
      <c r="B13" s="448"/>
      <c r="C13" s="205"/>
      <c r="D13" s="205"/>
      <c r="E13" s="205"/>
      <c r="G13" s="10"/>
      <c r="H13" s="180"/>
      <c r="I13" s="10"/>
      <c r="J13" s="332"/>
      <c r="K13" s="333"/>
      <c r="M13" s="10"/>
      <c r="N13" s="180"/>
    </row>
    <row r="14" spans="1:14" s="4" customFormat="1" ht="12" customHeight="1">
      <c r="A14" s="183"/>
      <c r="B14" s="449"/>
      <c r="C14" s="205"/>
      <c r="D14" s="205"/>
      <c r="E14" s="205"/>
      <c r="G14" s="10"/>
      <c r="H14" s="180"/>
      <c r="I14" s="10"/>
      <c r="J14" s="330"/>
      <c r="K14" s="186"/>
      <c r="M14" s="10"/>
      <c r="N14" s="180"/>
    </row>
    <row r="15" spans="1:11" ht="29.25" customHeight="1">
      <c r="A15" s="1" t="s">
        <v>12</v>
      </c>
      <c r="C15" s="235"/>
      <c r="D15" s="2"/>
      <c r="J15" s="2"/>
      <c r="K15" s="334"/>
    </row>
    <row r="16" spans="2:15" ht="26.25" customHeight="1">
      <c r="B16" s="445" t="s">
        <v>2</v>
      </c>
      <c r="C16" s="446"/>
      <c r="D16" s="387">
        <f>IF(scelta="R","ricerca",IF(scelta="I","",""))</f>
      </c>
      <c r="E16" s="397">
        <f>IF(scelta="R","sviluppo",IF(scelta="I","innovazione",""))</f>
      </c>
      <c r="F16" s="85"/>
      <c r="G16" s="335" t="s">
        <v>81</v>
      </c>
      <c r="H16" s="335" t="s">
        <v>82</v>
      </c>
      <c r="I16" s="336" t="s">
        <v>49</v>
      </c>
      <c r="J16" s="337" t="s">
        <v>83</v>
      </c>
      <c r="K16" s="338"/>
      <c r="L16" s="388">
        <f>IF(scelta="R","ricerca",IF(scelta="I","",""))</f>
      </c>
      <c r="M16" s="388">
        <f>IF(scelta="R","sviluppo",IF(scelta="I","innovazione",""))</f>
      </c>
      <c r="N16" s="339"/>
      <c r="O16" s="340" t="s">
        <v>24</v>
      </c>
    </row>
    <row r="17" spans="2:15" ht="15" customHeight="1">
      <c r="B17" s="377"/>
      <c r="C17" s="79" t="s">
        <v>89</v>
      </c>
      <c r="D17" s="382">
        <f>'ac)personale'!G29</f>
        <v>0</v>
      </c>
      <c r="E17" s="382">
        <f>'ac)personale'!G30</f>
        <v>0</v>
      </c>
      <c r="F17" s="146"/>
      <c r="G17" s="341">
        <f>ROUNDDOWN(IF((L17+M17)&gt;0,'ac)personale'!J31/E32,0),4)</f>
        <v>0</v>
      </c>
      <c r="H17" s="342"/>
      <c r="I17" s="343">
        <f>'ac)personale'!$N31</f>
        <v>0</v>
      </c>
      <c r="J17" s="344">
        <f>ROUNDDOWN(IF('ac)personale'!Q31&gt;0,'ac)personale'!Q31/I32,0),4)</f>
        <v>0</v>
      </c>
      <c r="K17" s="345"/>
      <c r="L17" s="382">
        <f>'ac)personale'!U29</f>
        <v>0</v>
      </c>
      <c r="M17" s="382">
        <f>'ac)personale'!U30</f>
        <v>0</v>
      </c>
      <c r="N17" s="346"/>
      <c r="O17" s="347"/>
    </row>
    <row r="18" spans="2:15" ht="15" customHeight="1">
      <c r="B18" s="378"/>
      <c r="C18" s="79" t="s">
        <v>90</v>
      </c>
      <c r="D18" s="382">
        <f>D17*0.2</f>
        <v>0</v>
      </c>
      <c r="E18" s="382">
        <f>E17*0.2</f>
        <v>0</v>
      </c>
      <c r="F18" s="146"/>
      <c r="G18" s="341">
        <f>ROUNDDOWN(IF((L18+M18)&gt;0,G17*0.2/E32,0),4)</f>
        <v>0</v>
      </c>
      <c r="H18" s="381"/>
      <c r="I18" s="343">
        <f>I17*0.2</f>
        <v>0</v>
      </c>
      <c r="J18" s="344">
        <f>ROUNDDOWN(IF(J17&gt;0,J17*0.2/I32,0),4)</f>
        <v>0</v>
      </c>
      <c r="K18" s="345"/>
      <c r="L18" s="382">
        <f>L17*0.2</f>
        <v>0</v>
      </c>
      <c r="M18" s="382">
        <f>M17*0.2</f>
        <v>0</v>
      </c>
      <c r="N18" s="346"/>
      <c r="O18" s="349"/>
    </row>
    <row r="19" spans="2:15" ht="15" customHeight="1">
      <c r="B19" s="378"/>
      <c r="C19" s="79" t="s">
        <v>91</v>
      </c>
      <c r="D19" s="382">
        <f>'ac)personale'!G46</f>
        <v>0</v>
      </c>
      <c r="E19" s="382">
        <f>'ac)personale'!G47</f>
        <v>0</v>
      </c>
      <c r="F19" s="146"/>
      <c r="G19" s="341">
        <f>ROUNDDOWN(IF((L19+M19)&gt;0,'ac)personale'!J48/E32,0),4)</f>
        <v>0</v>
      </c>
      <c r="H19" s="342"/>
      <c r="I19" s="343">
        <f>'ac)personale'!N48</f>
        <v>0</v>
      </c>
      <c r="J19" s="344">
        <f>ROUNDDOWN(IF('ac)personale'!Q48&gt;0,'ac)personale'!Q48/I32,0),4)</f>
        <v>0</v>
      </c>
      <c r="K19" s="345"/>
      <c r="L19" s="382">
        <f>'ac)personale'!U46</f>
        <v>0</v>
      </c>
      <c r="M19" s="382">
        <f>'ac)personale'!U47</f>
        <v>0</v>
      </c>
      <c r="N19" s="346"/>
      <c r="O19" s="347"/>
    </row>
    <row r="20" spans="2:15" ht="15" customHeight="1">
      <c r="B20" s="379"/>
      <c r="C20" s="79" t="s">
        <v>92</v>
      </c>
      <c r="D20" s="382">
        <f>'d)terzi'!K26</f>
        <v>0</v>
      </c>
      <c r="E20" s="382">
        <f>'d)terzi'!K27</f>
        <v>0</v>
      </c>
      <c r="F20" s="146"/>
      <c r="G20" s="341">
        <f>ROUNDDOWN(IF((L20+M20)&gt;0,'d)terzi'!M27/E32,0),4)</f>
        <v>0</v>
      </c>
      <c r="H20" s="348">
        <f>ROUNDDOWN(IF((L20+M20)&gt;0,'d)terzi'!M26/E34,0),4)</f>
        <v>0</v>
      </c>
      <c r="I20" s="343">
        <f>'d)terzi'!$O28</f>
        <v>0</v>
      </c>
      <c r="J20" s="344">
        <f>ROUNDDOWN(IF((L20+M20)&gt;0,'d)terzi'!Q27/I32,0),4)</f>
        <v>0</v>
      </c>
      <c r="K20" s="345"/>
      <c r="L20" s="382">
        <f>'d)terzi'!S26</f>
        <v>0</v>
      </c>
      <c r="M20" s="382">
        <f>'d)terzi'!S27</f>
        <v>0</v>
      </c>
      <c r="N20" s="346"/>
      <c r="O20" s="347"/>
    </row>
    <row r="21" spans="2:15" ht="15" customHeight="1">
      <c r="B21" s="377"/>
      <c r="C21" s="79" t="s">
        <v>93</v>
      </c>
      <c r="D21" s="382">
        <f>'e)strumenti'!Q26</f>
        <v>0</v>
      </c>
      <c r="E21" s="382">
        <f>'e)strumenti'!Q27</f>
        <v>0</v>
      </c>
      <c r="F21" s="146"/>
      <c r="G21" s="341">
        <f>ROUNDDOWN(IF((L21+M21)&gt;0,'e)strumenti'!S27/E32,0),4)</f>
        <v>0</v>
      </c>
      <c r="H21" s="348">
        <f>ROUNDDOWN(IF((L21+M21)&gt;0,'e)strumenti'!S26/E34,0),4)</f>
        <v>0</v>
      </c>
      <c r="I21" s="343">
        <f>'e)strumenti'!AA28</f>
        <v>0</v>
      </c>
      <c r="J21" s="344">
        <f>ROUNDDOWN(IF((L21+M21)&gt;0,'e)strumenti'!AC27/I32,0),4)</f>
        <v>0</v>
      </c>
      <c r="K21" s="345"/>
      <c r="L21" s="382">
        <f>'e)strumenti'!$AE26</f>
        <v>0</v>
      </c>
      <c r="M21" s="382">
        <f>'e)strumenti'!$AE27</f>
        <v>0</v>
      </c>
      <c r="N21" s="346"/>
      <c r="O21" s="347"/>
    </row>
    <row r="22" spans="2:15" ht="15" customHeight="1">
      <c r="B22" s="378"/>
      <c r="C22" s="79" t="s">
        <v>94</v>
      </c>
      <c r="D22" s="382">
        <f>'f)immateriali'!Q26</f>
        <v>0</v>
      </c>
      <c r="E22" s="382">
        <f>'f)immateriali'!Q27</f>
        <v>0</v>
      </c>
      <c r="F22" s="146"/>
      <c r="G22" s="341">
        <f>ROUNDDOWN(IF((L22+M22)&gt;0,'f)immateriali'!S27/E32,0),4)</f>
        <v>0</v>
      </c>
      <c r="H22" s="348">
        <f>ROUNDDOWN(IF((L22+M22)&gt;0,'f)immateriali'!S26/E34,0),4)</f>
        <v>0</v>
      </c>
      <c r="I22" s="343">
        <f>'f)immateriali'!AB28</f>
        <v>0</v>
      </c>
      <c r="J22" s="344">
        <f>ROUNDDOWN(IF((L22+M22)&gt;0,'f)immateriali'!AC27/I32,0),4)</f>
        <v>0</v>
      </c>
      <c r="K22" s="345"/>
      <c r="L22" s="382">
        <f>'f)immateriali'!$AE26</f>
        <v>0</v>
      </c>
      <c r="M22" s="382">
        <f>'f)immateriali'!$AE27</f>
        <v>0</v>
      </c>
      <c r="N22" s="346"/>
      <c r="O22" s="347"/>
    </row>
    <row r="23" spans="2:15" ht="15" customHeight="1">
      <c r="B23" s="378"/>
      <c r="C23" s="79" t="s">
        <v>13</v>
      </c>
      <c r="D23" s="382">
        <f>materiali+prelievi</f>
        <v>0</v>
      </c>
      <c r="E23" s="382">
        <f>'g)materiali'!K21+'g)materiali'!K29</f>
        <v>0</v>
      </c>
      <c r="F23" s="146"/>
      <c r="G23" s="341">
        <f>ROUNDDOWN(IF((L23+M23)&gt;0,('g)materiali'!M21+'g)materiali'!M29)/E32,0),4)</f>
        <v>0</v>
      </c>
      <c r="H23" s="348">
        <f>ROUNDDOWN(IF((L23+M23)&gt;0,('g)materiali'!M20+'g)materiali'!M28)/E34,0),4)</f>
        <v>0</v>
      </c>
      <c r="I23" s="343">
        <f>'g)materiali'!$O22+'g)materiali'!$O30</f>
        <v>0</v>
      </c>
      <c r="J23" s="344">
        <f>ROUNDDOWN(IF((L23+M23)&gt;0,('g)materiali'!Q21+'g)materiali'!Q29)/I32,0),4)</f>
        <v>0</v>
      </c>
      <c r="K23" s="345"/>
      <c r="L23" s="382">
        <f>materialiammessi+prelieviammessi</f>
        <v>0</v>
      </c>
      <c r="M23" s="382">
        <f>'g)materiali'!S21+'g)materiali'!S29</f>
        <v>0</v>
      </c>
      <c r="N23" s="346"/>
      <c r="O23" s="347"/>
    </row>
    <row r="24" spans="2:15" ht="22.5" customHeight="1">
      <c r="B24" s="443" t="s">
        <v>19</v>
      </c>
      <c r="C24" s="444"/>
      <c r="D24" s="386">
        <f>SUM(D17:D23)</f>
        <v>0</v>
      </c>
      <c r="E24" s="383">
        <f>SUM(E17:E23)</f>
        <v>0</v>
      </c>
      <c r="F24" s="146"/>
      <c r="G24" s="350" t="s">
        <v>36</v>
      </c>
      <c r="H24" s="351"/>
      <c r="I24" s="350" t="s">
        <v>36</v>
      </c>
      <c r="J24" s="352" t="s">
        <v>36</v>
      </c>
      <c r="K24" s="353"/>
      <c r="L24" s="383">
        <f>SUM(L17:L23)</f>
        <v>0</v>
      </c>
      <c r="M24" s="383">
        <f>SUM(M17:M23)</f>
        <v>0</v>
      </c>
      <c r="N24" s="346"/>
      <c r="O24" s="347"/>
    </row>
    <row r="25" spans="5:15" ht="3" customHeight="1">
      <c r="E25" s="384"/>
      <c r="F25" s="147"/>
      <c r="I25" s="354"/>
      <c r="J25" s="10"/>
      <c r="K25" s="180"/>
      <c r="M25" s="1"/>
      <c r="N25" s="147"/>
      <c r="O25" s="107"/>
    </row>
    <row r="26" spans="2:15" s="3" customFormat="1" ht="18.75" customHeight="1">
      <c r="B26" s="1"/>
      <c r="C26" s="450" t="s">
        <v>62</v>
      </c>
      <c r="D26" s="450"/>
      <c r="E26" s="383">
        <f>$D$24+$E$24</f>
        <v>0</v>
      </c>
      <c r="F26" s="146"/>
      <c r="G26" s="352" t="s">
        <v>36</v>
      </c>
      <c r="H26" s="351"/>
      <c r="I26" s="355">
        <f>SUM(I17:I24)</f>
        <v>0</v>
      </c>
      <c r="J26" s="352" t="s">
        <v>36</v>
      </c>
      <c r="K26" s="356"/>
      <c r="L26" s="357"/>
      <c r="M26" s="383">
        <f>$L$24+$M$24</f>
        <v>0</v>
      </c>
      <c r="N26" s="346"/>
      <c r="O26" s="347"/>
    </row>
    <row r="27" spans="3:15" s="5" customFormat="1" ht="9" customHeight="1">
      <c r="C27" s="6"/>
      <c r="D27" s="7"/>
      <c r="E27" s="8"/>
      <c r="F27" s="8"/>
      <c r="G27" s="107"/>
      <c r="H27" s="180"/>
      <c r="J27" s="107"/>
      <c r="K27" s="180"/>
      <c r="L27" s="7"/>
      <c r="M27" s="8"/>
      <c r="N27" s="8"/>
      <c r="O27" s="107"/>
    </row>
    <row r="28" spans="2:15" s="5" customFormat="1" ht="27" customHeight="1">
      <c r="B28" s="453" t="s">
        <v>15</v>
      </c>
      <c r="C28" s="453"/>
      <c r="D28" s="453"/>
      <c r="E28" s="453"/>
      <c r="F28" s="145"/>
      <c r="G28" s="107"/>
      <c r="H28" s="180"/>
      <c r="I28" s="358"/>
      <c r="J28" s="107"/>
      <c r="K28" s="180"/>
      <c r="L28" s="86"/>
      <c r="M28" s="147"/>
      <c r="N28" s="147"/>
      <c r="O28" s="107"/>
    </row>
    <row r="29" spans="2:15" ht="15" customHeight="1">
      <c r="B29" s="233"/>
      <c r="C29" s="451" t="s">
        <v>15</v>
      </c>
      <c r="D29" s="452"/>
      <c r="E29" s="382">
        <f>'h)certificazione'!K11</f>
        <v>0</v>
      </c>
      <c r="F29" s="146"/>
      <c r="G29" s="348">
        <f>ROUNDDOWN(IF(M29&gt;0,'h)certificazione'!L12/E32,0),4)</f>
        <v>0</v>
      </c>
      <c r="H29" s="348">
        <f>ROUNDDOWN(IF(M29&gt;0,'h)certificazione'!L11/E34,0),5)</f>
        <v>0</v>
      </c>
      <c r="I29" s="359">
        <f>'h)certificazione'!N11</f>
        <v>0</v>
      </c>
      <c r="J29" s="348">
        <f>ROUNDDOWN(IF(M29&gt;0,'h)certificazione'!O12/I32,0),4)</f>
        <v>0</v>
      </c>
      <c r="K29" s="360"/>
      <c r="M29" s="382">
        <f>'h)certificazione'!Q11</f>
        <v>0</v>
      </c>
      <c r="N29" s="346"/>
      <c r="O29" s="347"/>
    </row>
    <row r="30" spans="2:14" s="84" customFormat="1" ht="10.5">
      <c r="B30" s="87"/>
      <c r="C30" s="143"/>
      <c r="D30" s="142"/>
      <c r="E30" s="11"/>
      <c r="F30" s="107"/>
      <c r="H30" s="147"/>
      <c r="I30" s="107"/>
      <c r="K30" s="147"/>
      <c r="M30" s="107"/>
      <c r="N30" s="180"/>
    </row>
    <row r="31" spans="2:15" ht="19.5" customHeight="1" thickBot="1">
      <c r="B31" s="88"/>
      <c r="F31" s="84"/>
      <c r="G31" s="361">
        <f>'ac)personale'!J31+'ac)personale'!J48+'d)terzi'!M27+'f)immateriali'!S27+'e)strumenti'!S27+'g)materiali'!M21+'g)materiali'!M29+'h)certificazione'!L12</f>
        <v>0</v>
      </c>
      <c r="H31" s="362">
        <f>'d)terzi'!M26+'f)immateriali'!S26+'e)strumenti'!S26+'g)materiali'!M20+'g)materiali'!M28+'h)certificazione'!L11</f>
        <v>0</v>
      </c>
      <c r="I31" s="1"/>
      <c r="J31" s="361">
        <f>'ac)personale'!Q31+'ac)personale'!Q48+'d)terzi'!Q27+'f)immateriali'!AC27+'e)strumenti'!AC27+'g)materiali'!Q21+'g)materiali'!Q29+'h)certificazione'!O12</f>
        <v>0</v>
      </c>
      <c r="K31" s="180"/>
      <c r="M31" s="1"/>
      <c r="N31" s="147"/>
      <c r="O31" s="107"/>
    </row>
    <row r="32" spans="2:15" ht="21" customHeight="1" thickBot="1" thickTop="1">
      <c r="B32" s="88"/>
      <c r="D32" s="129" t="s">
        <v>35</v>
      </c>
      <c r="E32" s="385">
        <f>E26+E29</f>
        <v>0</v>
      </c>
      <c r="F32" s="86"/>
      <c r="G32" s="348" t="e">
        <f>ROUNDDOWN(G31/E32,4)</f>
        <v>#DIV/0!</v>
      </c>
      <c r="H32" s="348">
        <f>ROUNDDOWN(SUM(H17:H31),4)</f>
        <v>0</v>
      </c>
      <c r="I32" s="359">
        <f>I26+I29</f>
        <v>0</v>
      </c>
      <c r="J32" s="348">
        <f>ROUNDDOWN(SUM(J17:J31),4)</f>
        <v>0</v>
      </c>
      <c r="K32" s="360"/>
      <c r="M32" s="385">
        <f>M26+M29</f>
        <v>0</v>
      </c>
      <c r="N32" s="86"/>
      <c r="O32" s="347"/>
    </row>
    <row r="33" spans="2:15" ht="10.5" customHeight="1" thickTop="1">
      <c r="B33" s="88"/>
      <c r="D33" s="129"/>
      <c r="E33" s="129"/>
      <c r="F33" s="129"/>
      <c r="G33" s="361"/>
      <c r="O33" s="84"/>
    </row>
    <row r="34" spans="1:15" ht="10.5" customHeight="1">
      <c r="A34" s="134"/>
      <c r="C34" s="128"/>
      <c r="D34" s="232" t="s">
        <v>75</v>
      </c>
      <c r="E34" s="234">
        <f>'d)terzi'!D26+'f)immateriali'!D26+'e)strumenti'!D26+'g)materiali'!D20+'g)materiali'!H28+'h)certificazione'!D11</f>
        <v>0</v>
      </c>
      <c r="F34" s="129"/>
      <c r="G34" s="1" t="s">
        <v>111</v>
      </c>
      <c r="I34" s="402"/>
      <c r="K34" s="363"/>
      <c r="O34" s="84"/>
    </row>
    <row r="35" spans="1:14" ht="10.5" customHeight="1">
      <c r="A35" s="134"/>
      <c r="B35" s="131"/>
      <c r="C35" s="10"/>
      <c r="D35" s="132"/>
      <c r="E35" s="133"/>
      <c r="F35" s="133"/>
      <c r="G35" s="1" t="s">
        <v>112</v>
      </c>
      <c r="K35" s="365"/>
      <c r="M35" s="133"/>
      <c r="N35" s="366"/>
    </row>
    <row r="36" spans="1:14" ht="10.5" customHeight="1">
      <c r="A36" s="134"/>
      <c r="B36" s="130"/>
      <c r="C36" s="10"/>
      <c r="D36" s="132"/>
      <c r="E36" s="133"/>
      <c r="F36" s="133"/>
      <c r="G36" s="364"/>
      <c r="K36" s="365"/>
      <c r="M36" s="133"/>
      <c r="N36" s="366"/>
    </row>
    <row r="37" spans="2:6" ht="10.5" customHeight="1">
      <c r="B37" s="130"/>
      <c r="C37" s="10"/>
      <c r="E37" s="129"/>
      <c r="F37" s="129"/>
    </row>
    <row r="40" ht="10.5" hidden="1"/>
    <row r="41" spans="1:4" ht="10.5" hidden="1">
      <c r="A41" s="177" t="s">
        <v>56</v>
      </c>
      <c r="B41" s="203">
        <v>32</v>
      </c>
      <c r="C41" s="177" t="s">
        <v>61</v>
      </c>
      <c r="D41" s="424" t="s">
        <v>117</v>
      </c>
    </row>
    <row r="42" spans="1:4" ht="10.5" hidden="1">
      <c r="A42" s="177" t="s">
        <v>57</v>
      </c>
      <c r="B42" s="203">
        <v>21</v>
      </c>
      <c r="C42" s="177" t="s">
        <v>87</v>
      </c>
      <c r="D42" s="424" t="s">
        <v>118</v>
      </c>
    </row>
    <row r="43" spans="1:4" ht="10.5" hidden="1">
      <c r="A43" s="177" t="s">
        <v>105</v>
      </c>
      <c r="B43" s="203">
        <v>20</v>
      </c>
      <c r="C43" s="178" t="s">
        <v>88</v>
      </c>
      <c r="D43" s="424" t="s">
        <v>116</v>
      </c>
    </row>
    <row r="44" spans="1:2" ht="10.5" hidden="1">
      <c r="A44" s="178" t="s">
        <v>104</v>
      </c>
      <c r="B44" s="203" t="s">
        <v>69</v>
      </c>
    </row>
    <row r="45" ht="10.5" hidden="1">
      <c r="A45" s="179" t="s">
        <v>50</v>
      </c>
    </row>
  </sheetData>
  <sheetProtection password="CC02" sheet="1" objects="1" scenarios="1"/>
  <mergeCells count="13">
    <mergeCell ref="C26:D26"/>
    <mergeCell ref="C29:D29"/>
    <mergeCell ref="B28:E28"/>
    <mergeCell ref="B7:E7"/>
    <mergeCell ref="B4:E4"/>
    <mergeCell ref="B6:C6"/>
    <mergeCell ref="B10:E10"/>
    <mergeCell ref="B3:C3"/>
    <mergeCell ref="B9:C9"/>
    <mergeCell ref="B1:E1"/>
    <mergeCell ref="B24:C24"/>
    <mergeCell ref="B16:C16"/>
    <mergeCell ref="B12:B14"/>
  </mergeCells>
  <conditionalFormatting sqref="D17">
    <cfRule type="expression" priority="5" dxfId="349">
      <formula>$E$16="innovazione"</formula>
    </cfRule>
  </conditionalFormatting>
  <conditionalFormatting sqref="D18:D24">
    <cfRule type="expression" priority="4" dxfId="349">
      <formula>$E$16="innovazione"</formula>
    </cfRule>
  </conditionalFormatting>
  <conditionalFormatting sqref="D16">
    <cfRule type="expression" priority="3" dxfId="349">
      <formula>$E$16="innovazione"</formula>
    </cfRule>
  </conditionalFormatting>
  <conditionalFormatting sqref="D12">
    <cfRule type="expression" priority="2" dxfId="347">
      <formula>$E$16="innovazione"</formula>
    </cfRule>
  </conditionalFormatting>
  <conditionalFormatting sqref="E12">
    <cfRule type="expression" priority="1" dxfId="347">
      <formula>$E$16="innovazione"</formula>
    </cfRule>
  </conditionalFormatting>
  <dataValidations count="3">
    <dataValidation type="list" allowBlank="1" showInputMessage="1" showErrorMessage="1" prompt="selezionare da menu a tendina il &quot;tipo progetto&quot;" sqref="F8 F2 B7:E7">
      <formula1>$C$41:$C$43</formula1>
    </dataValidation>
    <dataValidation allowBlank="1" showInputMessage="1" showErrorMessage="1" prompt="inserire data INIZIO progetto" sqref="C13:E13"/>
    <dataValidation allowBlank="1" showInputMessage="1" showErrorMessage="1" prompt="inserire data FINE progetto" sqref="C14:E14"/>
  </dataValidations>
  <printOptions/>
  <pageMargins left="0.3937007874015748" right="0.3937007874015748" top="1.1811023622047245" bottom="0.3937007874015748" header="0.31496062992125984" footer="0.3937007874015748"/>
  <pageSetup horizontalDpi="300" verticalDpi="300" orientation="portrait" paperSize="9" r:id="rId1"/>
  <headerFooter alignWithMargins="0">
    <oddHeader>&amp;R&amp;"Verdana,Normale"&amp;12ALLEGATO 2
Dettaglio spese relative al progetto&amp;"Arial,Normale"&amp;10
&amp;"Verdana,Normale"rendicontazione - quadro &amp;"Arial,Normale"riepilogativo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0">
    <tabColor indexed="50"/>
    <pageSetUpPr fitToPage="1"/>
  </sheetPr>
  <dimension ref="A1:V5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434" customWidth="1"/>
    <col min="2" max="2" width="25.140625" style="23" customWidth="1"/>
    <col min="3" max="3" width="36.8515625" style="23" customWidth="1"/>
    <col min="4" max="4" width="6.00390625" style="12" customWidth="1"/>
    <col min="5" max="5" width="3.8515625" style="12" customWidth="1"/>
    <col min="6" max="6" width="7.140625" style="159" customWidth="1"/>
    <col min="7" max="7" width="12.57421875" style="29" hidden="1" customWidth="1"/>
    <col min="8" max="8" width="6.00390625" style="237" hidden="1" customWidth="1"/>
    <col min="9" max="9" width="5.57421875" style="251" hidden="1" customWidth="1"/>
    <col min="10" max="10" width="8.28125" style="238" hidden="1" customWidth="1"/>
    <col min="11" max="11" width="0.85546875" style="126" hidden="1" customWidth="1"/>
    <col min="12" max="12" width="6.8515625" style="239" hidden="1" customWidth="1"/>
    <col min="13" max="13" width="5.7109375" style="239" hidden="1" customWidth="1"/>
    <col min="14" max="14" width="8.28125" style="238" hidden="1" customWidth="1"/>
    <col min="15" max="15" width="1.7109375" style="238" hidden="1" customWidth="1"/>
    <col min="16" max="16" width="7.421875" style="164" hidden="1" customWidth="1"/>
    <col min="17" max="17" width="8.28125" style="17" hidden="1" customWidth="1"/>
    <col min="18" max="18" width="0.9921875" style="118" hidden="1" customWidth="1"/>
    <col min="19" max="19" width="4.7109375" style="17" hidden="1" customWidth="1"/>
    <col min="20" max="20" width="5.421875" style="164" hidden="1" customWidth="1"/>
    <col min="21" max="21" width="10.8515625" style="17" hidden="1" customWidth="1"/>
    <col min="22" max="22" width="11.00390625" style="114" hidden="1" customWidth="1"/>
    <col min="23" max="26" width="9.140625" style="23" customWidth="1"/>
    <col min="27" max="16384" width="9.140625" style="23" customWidth="1"/>
  </cols>
  <sheetData>
    <row r="1" spans="1:22" s="38" customFormat="1" ht="2.25" customHeight="1">
      <c r="A1" s="432" t="s">
        <v>12</v>
      </c>
      <c r="B1" s="58" t="s">
        <v>34</v>
      </c>
      <c r="E1" s="172"/>
      <c r="F1" s="156"/>
      <c r="G1" s="18"/>
      <c r="H1" s="237"/>
      <c r="I1" s="251"/>
      <c r="J1" s="238"/>
      <c r="K1" s="39" t="s">
        <v>8</v>
      </c>
      <c r="L1" s="239"/>
      <c r="M1" s="239"/>
      <c r="N1" s="238"/>
      <c r="O1" s="238"/>
      <c r="P1" s="240"/>
      <c r="Q1" s="241"/>
      <c r="R1" s="242"/>
      <c r="S1" s="241"/>
      <c r="T1" s="240"/>
      <c r="U1" s="241"/>
      <c r="V1" s="114"/>
    </row>
    <row r="2" spans="1:21" s="40" customFormat="1" ht="17.25" customHeight="1">
      <c r="A2" s="433" t="s">
        <v>18</v>
      </c>
      <c r="B2" s="58"/>
      <c r="E2" s="173"/>
      <c r="F2" s="157"/>
      <c r="G2" s="19" t="s">
        <v>4</v>
      </c>
      <c r="H2" s="243"/>
      <c r="I2" s="415"/>
      <c r="J2" s="238"/>
      <c r="K2" s="39"/>
      <c r="L2" s="239"/>
      <c r="M2" s="239"/>
      <c r="N2" s="238"/>
      <c r="O2" s="238"/>
      <c r="P2" s="240"/>
      <c r="Q2" s="241"/>
      <c r="R2" s="242"/>
      <c r="S2" s="241"/>
      <c r="T2" s="240"/>
      <c r="U2" s="19" t="s">
        <v>4</v>
      </c>
    </row>
    <row r="3" spans="1:21" s="41" customFormat="1" ht="17.25" customHeight="1" thickBot="1">
      <c r="A3" s="434"/>
      <c r="D3" s="174"/>
      <c r="E3" s="174"/>
      <c r="F3" s="158"/>
      <c r="G3" s="41" t="s">
        <v>98</v>
      </c>
      <c r="H3" s="237"/>
      <c r="I3" s="251"/>
      <c r="J3" s="238"/>
      <c r="K3" s="39"/>
      <c r="L3" s="239"/>
      <c r="M3" s="239"/>
      <c r="N3" s="238"/>
      <c r="O3" s="238"/>
      <c r="P3" s="240"/>
      <c r="Q3" s="241"/>
      <c r="R3" s="242"/>
      <c r="S3" s="241"/>
      <c r="T3" s="240"/>
      <c r="U3" s="41" t="s">
        <v>70</v>
      </c>
    </row>
    <row r="4" spans="2:21" ht="23.25" customHeight="1" thickBot="1" thickTop="1">
      <c r="B4" s="411" t="s">
        <v>97</v>
      </c>
      <c r="C4" s="411"/>
      <c r="H4" s="244"/>
      <c r="I4" s="246"/>
      <c r="J4" s="245"/>
      <c r="K4" s="245"/>
      <c r="L4" s="246"/>
      <c r="M4" s="246"/>
      <c r="N4" s="245"/>
      <c r="O4" s="245"/>
      <c r="P4" s="247" t="s">
        <v>39</v>
      </c>
      <c r="Q4" s="248"/>
      <c r="R4" s="248"/>
      <c r="S4" s="248"/>
      <c r="T4" s="247"/>
      <c r="U4" s="245"/>
    </row>
    <row r="5" spans="10:22" ht="6.75" customHeight="1" thickTop="1">
      <c r="J5" s="250"/>
      <c r="K5" s="36"/>
      <c r="L5" s="251"/>
      <c r="M5" s="251"/>
      <c r="N5" s="250"/>
      <c r="O5" s="250"/>
      <c r="P5" s="251"/>
      <c r="Q5" s="202"/>
      <c r="R5" s="252"/>
      <c r="S5" s="202"/>
      <c r="T5" s="251"/>
      <c r="U5" s="202"/>
      <c r="V5" s="253"/>
    </row>
    <row r="6" spans="1:22" s="17" customFormat="1" ht="10.5" customHeight="1">
      <c r="A6" s="435"/>
      <c r="B6" s="464" t="s">
        <v>7</v>
      </c>
      <c r="C6" s="465"/>
      <c r="D6" s="144"/>
      <c r="E6" s="198"/>
      <c r="F6" s="160"/>
      <c r="G6" s="414" t="s">
        <v>25</v>
      </c>
      <c r="H6" s="471" t="s">
        <v>121</v>
      </c>
      <c r="I6" s="469"/>
      <c r="J6" s="470"/>
      <c r="K6" s="82"/>
      <c r="L6" s="468" t="s">
        <v>48</v>
      </c>
      <c r="M6" s="469"/>
      <c r="N6" s="470"/>
      <c r="O6" s="462" t="str">
        <f>E7</f>
        <v> R / S</v>
      </c>
      <c r="P6" s="468" t="s">
        <v>40</v>
      </c>
      <c r="Q6" s="470"/>
      <c r="R6" s="254"/>
      <c r="S6" s="472" t="s">
        <v>25</v>
      </c>
      <c r="T6" s="473"/>
      <c r="U6" s="474"/>
      <c r="V6" s="460" t="s">
        <v>24</v>
      </c>
    </row>
    <row r="7" spans="1:22" s="17" customFormat="1" ht="21.75" customHeight="1">
      <c r="A7" s="435" t="s">
        <v>17</v>
      </c>
      <c r="B7" s="166" t="s">
        <v>124</v>
      </c>
      <c r="C7" s="166" t="s">
        <v>125</v>
      </c>
      <c r="D7" s="27" t="s">
        <v>11</v>
      </c>
      <c r="E7" s="394" t="str">
        <f>IF(riepilogo!scelta="I","I"," R / S")</f>
        <v> R / S</v>
      </c>
      <c r="F7" s="154" t="s">
        <v>0</v>
      </c>
      <c r="G7" s="28" t="s">
        <v>1</v>
      </c>
      <c r="H7" s="255" t="s">
        <v>0</v>
      </c>
      <c r="I7" s="416" t="s">
        <v>11</v>
      </c>
      <c r="J7" s="256" t="s">
        <v>44</v>
      </c>
      <c r="K7" s="83"/>
      <c r="L7" s="257" t="s">
        <v>43</v>
      </c>
      <c r="M7" s="416" t="s">
        <v>11</v>
      </c>
      <c r="N7" s="256" t="s">
        <v>44</v>
      </c>
      <c r="O7" s="463"/>
      <c r="P7" s="258" t="s">
        <v>41</v>
      </c>
      <c r="Q7" s="256" t="s">
        <v>42</v>
      </c>
      <c r="R7" s="259"/>
      <c r="S7" s="260" t="s">
        <v>11</v>
      </c>
      <c r="T7" s="261" t="s">
        <v>0</v>
      </c>
      <c r="U7" s="262" t="s">
        <v>1</v>
      </c>
      <c r="V7" s="461"/>
    </row>
    <row r="8" spans="1:22" s="17" customFormat="1" ht="13.5" customHeight="1">
      <c r="A8" s="434">
        <v>1</v>
      </c>
      <c r="B8" s="137"/>
      <c r="C8" s="137"/>
      <c r="D8" s="199"/>
      <c r="E8" s="55"/>
      <c r="F8" s="161"/>
      <c r="G8" s="115">
        <f>IF(D8="terzi","spesa tra i terzi",IF(D8=0,0,D8*F8))</f>
        <v>0</v>
      </c>
      <c r="H8" s="264"/>
      <c r="I8" s="199"/>
      <c r="J8" s="265">
        <f>H8*I8</f>
        <v>0</v>
      </c>
      <c r="K8" s="108"/>
      <c r="L8" s="418">
        <f>F8</f>
        <v>0</v>
      </c>
      <c r="M8" s="199"/>
      <c r="N8" s="266">
        <f>IF(M8="terzi","terzi",IF(M8="","",(M8*L8)))</f>
      </c>
      <c r="O8" s="265">
        <f>IF(E8="","",E8)</f>
      </c>
      <c r="P8" s="267"/>
      <c r="Q8" s="265">
        <f>IF(I8="terzi","terzi",IF(I8=0,0,I8*P8))</f>
        <v>0</v>
      </c>
      <c r="R8" s="268"/>
      <c r="S8" s="199"/>
      <c r="T8" s="418">
        <f>L8</f>
        <v>0</v>
      </c>
      <c r="U8" s="265">
        <f>IF(S8="terzi","spesa tra i terzi",IF(S8=0,0,S8*T8))</f>
        <v>0</v>
      </c>
      <c r="V8" s="176"/>
    </row>
    <row r="9" spans="1:22" s="17" customFormat="1" ht="13.5" customHeight="1">
      <c r="A9" s="434"/>
      <c r="B9" s="137"/>
      <c r="C9" s="137"/>
      <c r="D9" s="199"/>
      <c r="E9" s="55"/>
      <c r="F9" s="161"/>
      <c r="G9" s="115">
        <f>IF(D9="terzi","spesa tra i terzi",IF(D9=0,0,D9*F9))</f>
        <v>0</v>
      </c>
      <c r="H9" s="264"/>
      <c r="I9" s="199"/>
      <c r="J9" s="265">
        <f>H9*I9</f>
        <v>0</v>
      </c>
      <c r="K9" s="108"/>
      <c r="L9" s="418">
        <f>F9</f>
        <v>0</v>
      </c>
      <c r="M9" s="199"/>
      <c r="N9" s="266">
        <f>IF(M9="terzi","terzi",IF(M9="","",(M9*L9)))</f>
      </c>
      <c r="O9" s="265">
        <f>IF(E9="","",E9)</f>
      </c>
      <c r="P9" s="267"/>
      <c r="Q9" s="265">
        <f>IF(I9="terzi","terzi",IF(I9=0,0,I9*P9))</f>
        <v>0</v>
      </c>
      <c r="R9" s="268"/>
      <c r="S9" s="199"/>
      <c r="T9" s="418">
        <f>L9</f>
        <v>0</v>
      </c>
      <c r="U9" s="265">
        <f>IF(S9="terzi","spesa tra i terzi",IF(S9=0,0,S9*T9))</f>
        <v>0</v>
      </c>
      <c r="V9" s="176"/>
    </row>
    <row r="10" spans="1:22" s="17" customFormat="1" ht="12" customHeight="1">
      <c r="A10" s="435" t="s">
        <v>6</v>
      </c>
      <c r="D10" s="21"/>
      <c r="E10" s="21"/>
      <c r="F10" s="162"/>
      <c r="G10" s="22"/>
      <c r="H10" s="237"/>
      <c r="I10" s="251"/>
      <c r="J10" s="250"/>
      <c r="K10" s="36"/>
      <c r="L10" s="251"/>
      <c r="M10" s="251"/>
      <c r="N10" s="250"/>
      <c r="O10" s="250"/>
      <c r="P10" s="251"/>
      <c r="Q10" s="202"/>
      <c r="R10" s="252"/>
      <c r="S10" s="202"/>
      <c r="T10" s="251"/>
      <c r="U10" s="202"/>
      <c r="V10" s="253"/>
    </row>
    <row r="11" spans="1:22" s="17" customFormat="1" ht="10.5" customHeight="1">
      <c r="A11" s="434"/>
      <c r="B11" s="464" t="s">
        <v>5</v>
      </c>
      <c r="C11" s="465"/>
      <c r="D11" s="144"/>
      <c r="E11" s="198"/>
      <c r="F11" s="160"/>
      <c r="G11" s="414" t="s">
        <v>25</v>
      </c>
      <c r="H11" s="471" t="s">
        <v>121</v>
      </c>
      <c r="I11" s="469"/>
      <c r="J11" s="470"/>
      <c r="K11" s="82"/>
      <c r="L11" s="468" t="s">
        <v>48</v>
      </c>
      <c r="M11" s="469"/>
      <c r="N11" s="470"/>
      <c r="O11" s="462" t="str">
        <f>E12</f>
        <v> R / S</v>
      </c>
      <c r="P11" s="468" t="s">
        <v>40</v>
      </c>
      <c r="Q11" s="470"/>
      <c r="R11" s="254"/>
      <c r="S11" s="472" t="s">
        <v>25</v>
      </c>
      <c r="T11" s="473"/>
      <c r="U11" s="474"/>
      <c r="V11" s="460" t="s">
        <v>24</v>
      </c>
    </row>
    <row r="12" spans="1:22" s="17" customFormat="1" ht="21.75" customHeight="1">
      <c r="A12" s="435" t="s">
        <v>18</v>
      </c>
      <c r="B12" s="166" t="s">
        <v>124</v>
      </c>
      <c r="C12" s="166" t="s">
        <v>125</v>
      </c>
      <c r="D12" s="27" t="s">
        <v>11</v>
      </c>
      <c r="E12" s="394" t="str">
        <f>IF(riepilogo!scelta="I","I"," R / S")</f>
        <v> R / S</v>
      </c>
      <c r="F12" s="154" t="s">
        <v>0</v>
      </c>
      <c r="G12" s="28" t="s">
        <v>1</v>
      </c>
      <c r="H12" s="255" t="s">
        <v>0</v>
      </c>
      <c r="I12" s="416" t="s">
        <v>11</v>
      </c>
      <c r="J12" s="256" t="s">
        <v>44</v>
      </c>
      <c r="K12" s="83"/>
      <c r="L12" s="257" t="s">
        <v>43</v>
      </c>
      <c r="M12" s="416" t="s">
        <v>11</v>
      </c>
      <c r="N12" s="256" t="s">
        <v>44</v>
      </c>
      <c r="O12" s="463"/>
      <c r="P12" s="258" t="s">
        <v>41</v>
      </c>
      <c r="Q12" s="256" t="s">
        <v>42</v>
      </c>
      <c r="R12" s="259"/>
      <c r="S12" s="260" t="s">
        <v>11</v>
      </c>
      <c r="T12" s="261" t="s">
        <v>0</v>
      </c>
      <c r="U12" s="262" t="s">
        <v>1</v>
      </c>
      <c r="V12" s="461"/>
    </row>
    <row r="13" spans="1:22" s="17" customFormat="1" ht="13.5" customHeight="1">
      <c r="A13" s="434">
        <v>2</v>
      </c>
      <c r="B13" s="137"/>
      <c r="C13" s="137"/>
      <c r="D13" s="171">
        <f aca="true" t="shared" si="0" ref="D13:D24">IF(E13&lt;&gt;"",19,0)</f>
        <v>0</v>
      </c>
      <c r="E13" s="55"/>
      <c r="F13" s="161"/>
      <c r="G13" s="138">
        <f>IF(D13=0,0,D13*F13)</f>
        <v>0</v>
      </c>
      <c r="H13" s="264"/>
      <c r="I13" s="417"/>
      <c r="J13" s="265">
        <f aca="true" t="shared" si="1" ref="J13:J24">H13*I13</f>
        <v>0</v>
      </c>
      <c r="K13" s="123"/>
      <c r="L13" s="418">
        <f aca="true" t="shared" si="2" ref="L13:L24">F13</f>
        <v>0</v>
      </c>
      <c r="M13" s="418">
        <f>I13</f>
        <v>0</v>
      </c>
      <c r="N13" s="52">
        <f>(M13*L13)</f>
        <v>0</v>
      </c>
      <c r="O13" s="266">
        <f aca="true" t="shared" si="3" ref="O13:O24">IF(E13="","",E13)</f>
      </c>
      <c r="P13" s="267"/>
      <c r="Q13" s="138">
        <f>IF(P13=0,0,I13*P13)</f>
        <v>0</v>
      </c>
      <c r="R13" s="269"/>
      <c r="S13" s="418">
        <f aca="true" t="shared" si="4" ref="S13:S24">D13</f>
        <v>0</v>
      </c>
      <c r="T13" s="418">
        <f>L13</f>
        <v>0</v>
      </c>
      <c r="U13" s="138">
        <f>IF(S13=0,0,S13*T13)</f>
        <v>0</v>
      </c>
      <c r="V13" s="176"/>
    </row>
    <row r="14" spans="1:22" s="17" customFormat="1" ht="13.5" customHeight="1">
      <c r="A14" s="434">
        <v>3</v>
      </c>
      <c r="B14" s="137"/>
      <c r="C14" s="137"/>
      <c r="D14" s="171">
        <f t="shared" si="0"/>
        <v>0</v>
      </c>
      <c r="E14" s="55"/>
      <c r="F14" s="161"/>
      <c r="G14" s="138">
        <f>IF(D14=0,0,D14*F14)</f>
        <v>0</v>
      </c>
      <c r="H14" s="264"/>
      <c r="I14" s="417"/>
      <c r="J14" s="265">
        <f t="shared" si="1"/>
        <v>0</v>
      </c>
      <c r="K14" s="123"/>
      <c r="L14" s="418">
        <f t="shared" si="2"/>
        <v>0</v>
      </c>
      <c r="M14" s="418">
        <f aca="true" t="shared" si="5" ref="M14:M24">I14</f>
        <v>0</v>
      </c>
      <c r="N14" s="52">
        <f aca="true" t="shared" si="6" ref="N14:N24">(M14*L14)</f>
        <v>0</v>
      </c>
      <c r="O14" s="266">
        <f t="shared" si="3"/>
      </c>
      <c r="P14" s="267"/>
      <c r="Q14" s="138">
        <f aca="true" t="shared" si="7" ref="Q14:Q24">IF(P14=0,0,I14*P14)</f>
        <v>0</v>
      </c>
      <c r="R14" s="269"/>
      <c r="S14" s="418">
        <f t="shared" si="4"/>
        <v>0</v>
      </c>
      <c r="T14" s="418">
        <f>L14</f>
        <v>0</v>
      </c>
      <c r="U14" s="138">
        <f>IF(S14=0,0,S14*T14)</f>
        <v>0</v>
      </c>
      <c r="V14" s="176"/>
    </row>
    <row r="15" spans="1:22" s="17" customFormat="1" ht="13.5" customHeight="1">
      <c r="A15" s="434"/>
      <c r="B15" s="137"/>
      <c r="C15" s="137"/>
      <c r="D15" s="171">
        <f t="shared" si="0"/>
        <v>0</v>
      </c>
      <c r="E15" s="55"/>
      <c r="F15" s="161"/>
      <c r="G15" s="138">
        <f>IF(D15=0,0,D15*F15)</f>
        <v>0</v>
      </c>
      <c r="H15" s="264"/>
      <c r="I15" s="417"/>
      <c r="J15" s="265">
        <f t="shared" si="1"/>
        <v>0</v>
      </c>
      <c r="K15" s="123"/>
      <c r="L15" s="418">
        <f t="shared" si="2"/>
        <v>0</v>
      </c>
      <c r="M15" s="418">
        <f t="shared" si="5"/>
        <v>0</v>
      </c>
      <c r="N15" s="52">
        <f t="shared" si="6"/>
        <v>0</v>
      </c>
      <c r="O15" s="266">
        <f t="shared" si="3"/>
      </c>
      <c r="P15" s="267"/>
      <c r="Q15" s="138">
        <f t="shared" si="7"/>
        <v>0</v>
      </c>
      <c r="R15" s="269"/>
      <c r="S15" s="418">
        <f t="shared" si="4"/>
        <v>0</v>
      </c>
      <c r="T15" s="418">
        <f>L15</f>
        <v>0</v>
      </c>
      <c r="U15" s="138">
        <f>IF(S15=0,0,S15*T15)</f>
        <v>0</v>
      </c>
      <c r="V15" s="176"/>
    </row>
    <row r="16" spans="1:22" s="17" customFormat="1" ht="13.5" customHeight="1">
      <c r="A16" s="434"/>
      <c r="B16" s="137"/>
      <c r="C16" s="137"/>
      <c r="D16" s="171">
        <f t="shared" si="0"/>
        <v>0</v>
      </c>
      <c r="E16" s="55"/>
      <c r="F16" s="161"/>
      <c r="G16" s="138">
        <f aca="true" t="shared" si="8" ref="G16:G21">IF(D16=0,0,D16*F16)</f>
        <v>0</v>
      </c>
      <c r="H16" s="264"/>
      <c r="I16" s="417"/>
      <c r="J16" s="265">
        <f t="shared" si="1"/>
        <v>0</v>
      </c>
      <c r="K16" s="123"/>
      <c r="L16" s="418">
        <f t="shared" si="2"/>
        <v>0</v>
      </c>
      <c r="M16" s="418">
        <f t="shared" si="5"/>
        <v>0</v>
      </c>
      <c r="N16" s="52">
        <f t="shared" si="6"/>
        <v>0</v>
      </c>
      <c r="O16" s="266">
        <f t="shared" si="3"/>
      </c>
      <c r="P16" s="267"/>
      <c r="Q16" s="138">
        <f t="shared" si="7"/>
        <v>0</v>
      </c>
      <c r="R16" s="269"/>
      <c r="S16" s="418">
        <f t="shared" si="4"/>
        <v>0</v>
      </c>
      <c r="T16" s="418">
        <f aca="true" t="shared" si="9" ref="T16:T21">L16</f>
        <v>0</v>
      </c>
      <c r="U16" s="138">
        <f aca="true" t="shared" si="10" ref="U16:U21">IF(S16=0,0,S16*T16)</f>
        <v>0</v>
      </c>
      <c r="V16" s="176"/>
    </row>
    <row r="17" spans="1:22" s="17" customFormat="1" ht="13.5" customHeight="1">
      <c r="A17" s="434"/>
      <c r="B17" s="137"/>
      <c r="C17" s="137"/>
      <c r="D17" s="171">
        <f t="shared" si="0"/>
        <v>0</v>
      </c>
      <c r="E17" s="55"/>
      <c r="F17" s="161"/>
      <c r="G17" s="138">
        <f t="shared" si="8"/>
        <v>0</v>
      </c>
      <c r="H17" s="264"/>
      <c r="I17" s="417"/>
      <c r="J17" s="265">
        <f t="shared" si="1"/>
        <v>0</v>
      </c>
      <c r="K17" s="123"/>
      <c r="L17" s="418">
        <f t="shared" si="2"/>
        <v>0</v>
      </c>
      <c r="M17" s="418">
        <f t="shared" si="5"/>
        <v>0</v>
      </c>
      <c r="N17" s="52">
        <f t="shared" si="6"/>
        <v>0</v>
      </c>
      <c r="O17" s="266">
        <f t="shared" si="3"/>
      </c>
      <c r="P17" s="267"/>
      <c r="Q17" s="138">
        <f t="shared" si="7"/>
        <v>0</v>
      </c>
      <c r="R17" s="269"/>
      <c r="S17" s="418">
        <f t="shared" si="4"/>
        <v>0</v>
      </c>
      <c r="T17" s="418">
        <f t="shared" si="9"/>
        <v>0</v>
      </c>
      <c r="U17" s="138">
        <f t="shared" si="10"/>
        <v>0</v>
      </c>
      <c r="V17" s="176"/>
    </row>
    <row r="18" spans="1:22" s="17" customFormat="1" ht="13.5" customHeight="1">
      <c r="A18" s="434"/>
      <c r="B18" s="137"/>
      <c r="C18" s="137"/>
      <c r="D18" s="171">
        <f t="shared" si="0"/>
        <v>0</v>
      </c>
      <c r="E18" s="55"/>
      <c r="F18" s="161"/>
      <c r="G18" s="138">
        <f t="shared" si="8"/>
        <v>0</v>
      </c>
      <c r="H18" s="264"/>
      <c r="I18" s="417"/>
      <c r="J18" s="265">
        <f t="shared" si="1"/>
        <v>0</v>
      </c>
      <c r="K18" s="123"/>
      <c r="L18" s="418">
        <f t="shared" si="2"/>
        <v>0</v>
      </c>
      <c r="M18" s="418">
        <f t="shared" si="5"/>
        <v>0</v>
      </c>
      <c r="N18" s="52">
        <f t="shared" si="6"/>
        <v>0</v>
      </c>
      <c r="O18" s="266">
        <f t="shared" si="3"/>
      </c>
      <c r="P18" s="267"/>
      <c r="Q18" s="138">
        <f t="shared" si="7"/>
        <v>0</v>
      </c>
      <c r="R18" s="269"/>
      <c r="S18" s="418">
        <f t="shared" si="4"/>
        <v>0</v>
      </c>
      <c r="T18" s="418">
        <f t="shared" si="9"/>
        <v>0</v>
      </c>
      <c r="U18" s="138">
        <f t="shared" si="10"/>
        <v>0</v>
      </c>
      <c r="V18" s="176"/>
    </row>
    <row r="19" spans="1:22" s="17" customFormat="1" ht="13.5" customHeight="1">
      <c r="A19" s="434"/>
      <c r="B19" s="137"/>
      <c r="C19" s="137"/>
      <c r="D19" s="171">
        <f t="shared" si="0"/>
        <v>0</v>
      </c>
      <c r="E19" s="55"/>
      <c r="F19" s="161"/>
      <c r="G19" s="138">
        <f t="shared" si="8"/>
        <v>0</v>
      </c>
      <c r="H19" s="264"/>
      <c r="I19" s="417"/>
      <c r="J19" s="265">
        <f t="shared" si="1"/>
        <v>0</v>
      </c>
      <c r="K19" s="123"/>
      <c r="L19" s="418">
        <f t="shared" si="2"/>
        <v>0</v>
      </c>
      <c r="M19" s="418">
        <f t="shared" si="5"/>
        <v>0</v>
      </c>
      <c r="N19" s="52">
        <f t="shared" si="6"/>
        <v>0</v>
      </c>
      <c r="O19" s="266">
        <f t="shared" si="3"/>
      </c>
      <c r="P19" s="267"/>
      <c r="Q19" s="138">
        <f t="shared" si="7"/>
        <v>0</v>
      </c>
      <c r="R19" s="269"/>
      <c r="S19" s="418">
        <f t="shared" si="4"/>
        <v>0</v>
      </c>
      <c r="T19" s="418">
        <f t="shared" si="9"/>
        <v>0</v>
      </c>
      <c r="U19" s="138">
        <f t="shared" si="10"/>
        <v>0</v>
      </c>
      <c r="V19" s="176"/>
    </row>
    <row r="20" spans="1:22" s="17" customFormat="1" ht="13.5" customHeight="1">
      <c r="A20" s="434"/>
      <c r="B20" s="137"/>
      <c r="C20" s="137"/>
      <c r="D20" s="171">
        <f t="shared" si="0"/>
        <v>0</v>
      </c>
      <c r="E20" s="55"/>
      <c r="F20" s="161"/>
      <c r="G20" s="138">
        <f t="shared" si="8"/>
        <v>0</v>
      </c>
      <c r="H20" s="264"/>
      <c r="I20" s="417"/>
      <c r="J20" s="265">
        <f t="shared" si="1"/>
        <v>0</v>
      </c>
      <c r="K20" s="123"/>
      <c r="L20" s="418">
        <f t="shared" si="2"/>
        <v>0</v>
      </c>
      <c r="M20" s="418">
        <f t="shared" si="5"/>
        <v>0</v>
      </c>
      <c r="N20" s="52">
        <f t="shared" si="6"/>
        <v>0</v>
      </c>
      <c r="O20" s="266">
        <f t="shared" si="3"/>
      </c>
      <c r="P20" s="267"/>
      <c r="Q20" s="138">
        <f t="shared" si="7"/>
        <v>0</v>
      </c>
      <c r="R20" s="269"/>
      <c r="S20" s="418">
        <f t="shared" si="4"/>
        <v>0</v>
      </c>
      <c r="T20" s="418">
        <f t="shared" si="9"/>
        <v>0</v>
      </c>
      <c r="U20" s="138">
        <f t="shared" si="10"/>
        <v>0</v>
      </c>
      <c r="V20" s="176"/>
    </row>
    <row r="21" spans="1:22" s="17" customFormat="1" ht="13.5" customHeight="1">
      <c r="A21" s="434"/>
      <c r="B21" s="137"/>
      <c r="C21" s="137"/>
      <c r="D21" s="171">
        <f t="shared" si="0"/>
        <v>0</v>
      </c>
      <c r="E21" s="55"/>
      <c r="F21" s="161"/>
      <c r="G21" s="138">
        <f t="shared" si="8"/>
        <v>0</v>
      </c>
      <c r="H21" s="264"/>
      <c r="I21" s="417"/>
      <c r="J21" s="265">
        <f t="shared" si="1"/>
        <v>0</v>
      </c>
      <c r="K21" s="123"/>
      <c r="L21" s="418">
        <f t="shared" si="2"/>
        <v>0</v>
      </c>
      <c r="M21" s="418">
        <f t="shared" si="5"/>
        <v>0</v>
      </c>
      <c r="N21" s="52">
        <f t="shared" si="6"/>
        <v>0</v>
      </c>
      <c r="O21" s="266">
        <f t="shared" si="3"/>
      </c>
      <c r="P21" s="267"/>
      <c r="Q21" s="138">
        <f t="shared" si="7"/>
        <v>0</v>
      </c>
      <c r="R21" s="269"/>
      <c r="S21" s="418">
        <f t="shared" si="4"/>
        <v>0</v>
      </c>
      <c r="T21" s="418">
        <f t="shared" si="9"/>
        <v>0</v>
      </c>
      <c r="U21" s="138">
        <f t="shared" si="10"/>
        <v>0</v>
      </c>
      <c r="V21" s="176"/>
    </row>
    <row r="22" spans="1:22" s="17" customFormat="1" ht="13.5" customHeight="1">
      <c r="A22" s="434"/>
      <c r="B22" s="137"/>
      <c r="C22" s="137"/>
      <c r="D22" s="171">
        <f t="shared" si="0"/>
        <v>0</v>
      </c>
      <c r="E22" s="55"/>
      <c r="F22" s="161"/>
      <c r="G22" s="138">
        <f>IF(D22=0,0,D22*F22)</f>
        <v>0</v>
      </c>
      <c r="H22" s="264"/>
      <c r="I22" s="417"/>
      <c r="J22" s="265">
        <f t="shared" si="1"/>
        <v>0</v>
      </c>
      <c r="K22" s="123"/>
      <c r="L22" s="418">
        <f t="shared" si="2"/>
        <v>0</v>
      </c>
      <c r="M22" s="418">
        <f t="shared" si="5"/>
        <v>0</v>
      </c>
      <c r="N22" s="52">
        <f t="shared" si="6"/>
        <v>0</v>
      </c>
      <c r="O22" s="266">
        <f t="shared" si="3"/>
      </c>
      <c r="P22" s="267"/>
      <c r="Q22" s="138">
        <f t="shared" si="7"/>
        <v>0</v>
      </c>
      <c r="R22" s="269"/>
      <c r="S22" s="418">
        <f t="shared" si="4"/>
        <v>0</v>
      </c>
      <c r="T22" s="418">
        <f>L22</f>
        <v>0</v>
      </c>
      <c r="U22" s="138">
        <f>IF(S22=0,0,S22*T22)</f>
        <v>0</v>
      </c>
      <c r="V22" s="176"/>
    </row>
    <row r="23" spans="1:22" s="17" customFormat="1" ht="13.5" customHeight="1">
      <c r="A23" s="434"/>
      <c r="B23" s="137"/>
      <c r="C23" s="137"/>
      <c r="D23" s="171">
        <f t="shared" si="0"/>
        <v>0</v>
      </c>
      <c r="E23" s="55"/>
      <c r="F23" s="161"/>
      <c r="G23" s="138">
        <f>IF(D23=0,0,D23*F23)</f>
        <v>0</v>
      </c>
      <c r="H23" s="264"/>
      <c r="I23" s="417"/>
      <c r="J23" s="265">
        <f t="shared" si="1"/>
        <v>0</v>
      </c>
      <c r="K23" s="123"/>
      <c r="L23" s="418">
        <f t="shared" si="2"/>
        <v>0</v>
      </c>
      <c r="M23" s="418">
        <f t="shared" si="5"/>
        <v>0</v>
      </c>
      <c r="N23" s="52">
        <f t="shared" si="6"/>
        <v>0</v>
      </c>
      <c r="O23" s="266">
        <f t="shared" si="3"/>
      </c>
      <c r="P23" s="267"/>
      <c r="Q23" s="138">
        <f t="shared" si="7"/>
        <v>0</v>
      </c>
      <c r="R23" s="269"/>
      <c r="S23" s="418">
        <f t="shared" si="4"/>
        <v>0</v>
      </c>
      <c r="T23" s="418">
        <f>L23</f>
        <v>0</v>
      </c>
      <c r="U23" s="138">
        <f>IF(S23=0,0,S23*T23)</f>
        <v>0</v>
      </c>
      <c r="V23" s="176"/>
    </row>
    <row r="24" spans="1:22" s="17" customFormat="1" ht="13.5" customHeight="1">
      <c r="A24" s="434"/>
      <c r="B24" s="137"/>
      <c r="C24" s="137"/>
      <c r="D24" s="171">
        <f t="shared" si="0"/>
        <v>0</v>
      </c>
      <c r="E24" s="55"/>
      <c r="F24" s="161"/>
      <c r="G24" s="138">
        <f>IF(D24=0,0,D24*F24)</f>
        <v>0</v>
      </c>
      <c r="H24" s="264"/>
      <c r="I24" s="417"/>
      <c r="J24" s="265">
        <f t="shared" si="1"/>
        <v>0</v>
      </c>
      <c r="K24" s="123"/>
      <c r="L24" s="418">
        <f t="shared" si="2"/>
        <v>0</v>
      </c>
      <c r="M24" s="418">
        <f t="shared" si="5"/>
        <v>0</v>
      </c>
      <c r="N24" s="52">
        <f t="shared" si="6"/>
        <v>0</v>
      </c>
      <c r="O24" s="266">
        <f t="shared" si="3"/>
      </c>
      <c r="P24" s="267"/>
      <c r="Q24" s="138">
        <f t="shared" si="7"/>
        <v>0</v>
      </c>
      <c r="R24" s="269"/>
      <c r="S24" s="418">
        <f t="shared" si="4"/>
        <v>0</v>
      </c>
      <c r="T24" s="418">
        <f>L24</f>
        <v>0</v>
      </c>
      <c r="U24" s="138">
        <f>IF(S24=0,0,S24*T24)</f>
        <v>0</v>
      </c>
      <c r="V24" s="176"/>
    </row>
    <row r="25" spans="1:22" s="17" customFormat="1" ht="13.5" customHeight="1">
      <c r="A25" s="434"/>
      <c r="B25" s="137"/>
      <c r="C25" s="137"/>
      <c r="D25" s="171">
        <f>IF(E25&lt;&gt;"",19,0)</f>
        <v>0</v>
      </c>
      <c r="E25" s="55"/>
      <c r="F25" s="161"/>
      <c r="G25" s="138">
        <f>IF(D25=0,0,D25*F25)</f>
        <v>0</v>
      </c>
      <c r="H25" s="264"/>
      <c r="I25" s="417"/>
      <c r="J25" s="265">
        <f>H25*I25</f>
        <v>0</v>
      </c>
      <c r="K25" s="123"/>
      <c r="L25" s="418">
        <f>F25</f>
        <v>0</v>
      </c>
      <c r="M25" s="418">
        <f>I25</f>
        <v>0</v>
      </c>
      <c r="N25" s="52">
        <f>(M25*L25)</f>
        <v>0</v>
      </c>
      <c r="O25" s="266">
        <f>IF(E25="","",E25)</f>
      </c>
      <c r="P25" s="267"/>
      <c r="Q25" s="138">
        <f>IF(P25=0,0,I25*P25)</f>
        <v>0</v>
      </c>
      <c r="R25" s="269"/>
      <c r="S25" s="418">
        <f>D25</f>
        <v>0</v>
      </c>
      <c r="T25" s="418">
        <f>L25</f>
        <v>0</v>
      </c>
      <c r="U25" s="138">
        <f>IF(S25=0,0,S25*T25)</f>
        <v>0</v>
      </c>
      <c r="V25" s="176"/>
    </row>
    <row r="26" spans="1:22" s="17" customFormat="1" ht="13.5" customHeight="1">
      <c r="A26" s="434"/>
      <c r="B26" s="137"/>
      <c r="C26" s="137"/>
      <c r="D26" s="171">
        <f>IF(E26&lt;&gt;"",19,0)</f>
        <v>0</v>
      </c>
      <c r="E26" s="55"/>
      <c r="F26" s="161"/>
      <c r="G26" s="138">
        <f>IF(D26=0,0,D26*F26)</f>
        <v>0</v>
      </c>
      <c r="H26" s="264"/>
      <c r="I26" s="417"/>
      <c r="J26" s="265">
        <f>H26*I26</f>
        <v>0</v>
      </c>
      <c r="K26" s="123"/>
      <c r="L26" s="418">
        <f>F26</f>
        <v>0</v>
      </c>
      <c r="M26" s="418">
        <f>I26</f>
        <v>0</v>
      </c>
      <c r="N26" s="52">
        <f>(M26*L26)</f>
        <v>0</v>
      </c>
      <c r="O26" s="266">
        <f>IF(E26="","",E26)</f>
      </c>
      <c r="P26" s="267"/>
      <c r="Q26" s="138">
        <f>IF(P26=0,0,I26*P26)</f>
        <v>0</v>
      </c>
      <c r="R26" s="269"/>
      <c r="S26" s="418">
        <f>D26</f>
        <v>0</v>
      </c>
      <c r="T26" s="418">
        <f>L26</f>
        <v>0</v>
      </c>
      <c r="U26" s="138">
        <f>IF(S26=0,0,S26*T26)</f>
        <v>0</v>
      </c>
      <c r="V26" s="176"/>
    </row>
    <row r="27" spans="1:22" s="47" customFormat="1" ht="13.5" customHeight="1">
      <c r="A27" s="434" t="s">
        <v>6</v>
      </c>
      <c r="B27" s="36"/>
      <c r="C27" s="36"/>
      <c r="D27" s="420" t="str">
        <f>IF(riepilogo!scelta="I","","TOTALE RICERCA solo ricercatori")</f>
        <v>TOTALE RICERCA solo ricercatori</v>
      </c>
      <c r="E27" s="139"/>
      <c r="F27" s="163">
        <f>IF(riepilogo!scelta="I","",SUMIF($E13:$E26,"R",F13:F26))</f>
        <v>0</v>
      </c>
      <c r="G27" s="125">
        <f>IF(riepilogo!scelta="I","",SUMIF($E13:$E26,"R",G13:G26))</f>
        <v>0</v>
      </c>
      <c r="H27" s="270">
        <f>IF(riepilogo!scelta="I","",SUMIF($E13:$E26,"R",H13:H26))</f>
        <v>0</v>
      </c>
      <c r="I27" s="155"/>
      <c r="J27" s="46">
        <f>IF(riepilogo!scelta="I","",SUMIF($E13:$E26,"r",J13:J26))</f>
        <v>0</v>
      </c>
      <c r="K27" s="123"/>
      <c r="L27" s="161">
        <f>IF(riepilogo!scelta="I","",SUMIF($O13:$O26,"R",L13:L26))</f>
        <v>0</v>
      </c>
      <c r="M27" s="267"/>
      <c r="N27" s="46">
        <f>IF(riepilogo!scelta="I","",SUMIF($O13:$O26,"R",N13:N26))</f>
        <v>0</v>
      </c>
      <c r="O27" s="271"/>
      <c r="P27" s="161">
        <f>IF(riepilogo!scelta="I","",SUMIF($O13:$O26,"r",P13:P26))</f>
        <v>0</v>
      </c>
      <c r="Q27" s="170">
        <f>IF(riepilogo!scelta="I","",SUMIF($O13:$O26,"r",Q13:Q26))</f>
        <v>0</v>
      </c>
      <c r="R27" s="272"/>
      <c r="S27" s="279"/>
      <c r="T27" s="161">
        <f>IF(riepilogo!scelta="I","",SUMIF($O13:$O26,"r",T13:T26))</f>
        <v>0</v>
      </c>
      <c r="U27" s="170">
        <f>IF(riepilogo!scelta="I","",SUMIF($O13:$O26,"r",U13:U26))</f>
        <v>0</v>
      </c>
      <c r="V27" s="117"/>
    </row>
    <row r="28" spans="1:22" s="17" customFormat="1" ht="12" customHeight="1">
      <c r="A28" s="434"/>
      <c r="D28" s="420" t="str">
        <f>IF(riepilogo!scelta="I","TOTALE","TOTALE SVILUPPO")&amp;" solo ricercatori"</f>
        <v>TOTALE SVILUPPO solo ricercatori</v>
      </c>
      <c r="E28" s="175"/>
      <c r="F28" s="161">
        <f>IF(riepilogo!scelta="I",SUM(F13:F26),SUMIF($E13:$E26,"S",F13:F26))</f>
        <v>0</v>
      </c>
      <c r="G28" s="138">
        <f>IF(riepilogo!scelta="I",SUM(G13:G26),SUMIF($E13:$E26,"S",G13:G26))</f>
        <v>0</v>
      </c>
      <c r="H28" s="270">
        <f>IF(riepilogo!scelta="I",SUM(H13:H26),SUMIF($E13:$E26,"s",H13:H26))</f>
        <v>0</v>
      </c>
      <c r="I28" s="417"/>
      <c r="J28" s="46">
        <f>IF(riepilogo!scelta="I",SUM(J13:J26),SUMIF($E13:$E26,"S",J13:J26))</f>
        <v>0</v>
      </c>
      <c r="K28" s="123"/>
      <c r="L28" s="161">
        <f>IF(riepilogo!scelta="I",SUM(L13:L26),SUMIF($O13:$O26,"S",L13:L26))</f>
        <v>0</v>
      </c>
      <c r="M28" s="267"/>
      <c r="N28" s="46">
        <f>IF(riepilogo!scelta="I",SUM(N13:N26),SUMIF($O13:$O26,"S",N13:N26))</f>
        <v>0</v>
      </c>
      <c r="O28" s="271"/>
      <c r="P28" s="161">
        <f>IF(riepilogo!scelta="I",SUM(P13:P26),SUMIF($O13:$O26,"S",P13:P26))</f>
        <v>0</v>
      </c>
      <c r="Q28" s="170">
        <f>IF(riepilogo!scelta="I",SUM(Q13:Q26),SUMIF($O13:$O26,"S",Q13:Q26))</f>
        <v>0</v>
      </c>
      <c r="R28" s="272"/>
      <c r="S28" s="279"/>
      <c r="T28" s="161">
        <f>IF(riepilogo!scelta="I",SUM(T13:T26),SUMIF($O13:$O26,"S",T13:T26))</f>
        <v>0</v>
      </c>
      <c r="U28" s="170">
        <f>IF(riepilogo!scelta="I",SUM(U13:U26),SUMIF($O13:$O26,"S",U13:U26))</f>
        <v>0</v>
      </c>
      <c r="V28" s="176"/>
    </row>
    <row r="29" spans="1:22" s="17" customFormat="1" ht="11.25" customHeight="1">
      <c r="A29" s="436"/>
      <c r="D29" s="420" t="str">
        <f>IF(riepilogo!scelta="I","","TOTALE RICERCA compreso responsabile")</f>
        <v>TOTALE RICERCA compreso responsabile</v>
      </c>
      <c r="E29" s="127"/>
      <c r="F29" s="164">
        <f>IF(riepilogo!scelta="I","",SUMIF($E7:$E26,"r",F7:F26))</f>
        <v>0</v>
      </c>
      <c r="G29" s="140">
        <f>IF(riepilogo!scelta="I",0,SUMIF($E7:$E26,"R",G7:G26))</f>
        <v>0</v>
      </c>
      <c r="H29" s="270">
        <f>IF(riepilogo!scelta="I","",SUMIF($E7:$E26,"R",H7:H26))</f>
        <v>0</v>
      </c>
      <c r="I29" s="251"/>
      <c r="J29" s="46">
        <f>IF(riepilogo!scelta="I","",SUMIF($E7:$E26,"r",J7:J26))</f>
        <v>0</v>
      </c>
      <c r="K29" s="123"/>
      <c r="L29" s="161">
        <f>IF(riepilogo!scelta="I","",SUMIF($O7:$O26,"R",L7:L26))</f>
        <v>0</v>
      </c>
      <c r="M29" s="267"/>
      <c r="N29" s="46">
        <f>IF(riepilogo!scelta="I","",SUMIF($O7:$O26,"R",N7:N26))</f>
        <v>0</v>
      </c>
      <c r="O29" s="271"/>
      <c r="P29" s="161">
        <f>IF(riepilogo!scelta="I","",SUMIF($O7:$O26,"r",P7:P26))</f>
        <v>0</v>
      </c>
      <c r="Q29" s="170">
        <f>IF(riepilogo!scelta="I","",SUMIF($O7:$O26,"r",Q7:Q26))</f>
        <v>0</v>
      </c>
      <c r="R29" s="272"/>
      <c r="S29" s="279"/>
      <c r="T29" s="161">
        <f>IF(riepilogo!scelta="I","",SUMIF($O7:$O26,"r",T7:T26))</f>
        <v>0</v>
      </c>
      <c r="U29" s="170">
        <f>IF(riepilogo!scelta="I",0,SUMIF($O7:$O26,"r",U7:U26))</f>
        <v>0</v>
      </c>
      <c r="V29" s="273"/>
    </row>
    <row r="30" spans="1:22" s="17" customFormat="1" ht="12.75" customHeight="1">
      <c r="A30" s="436"/>
      <c r="D30" s="420" t="str">
        <f>IF(riepilogo!scelta="I","TOTALE","TOTALE SVILUPPO")&amp;" compreso responsabile"</f>
        <v>TOTALE SVILUPPO compreso responsabile</v>
      </c>
      <c r="E30" s="189"/>
      <c r="F30" s="161">
        <f>IF(riepilogo!scelta="I",SUM(F7:F26),SUMIF($E7:$E26,"S",F7:F26))</f>
        <v>0</v>
      </c>
      <c r="G30" s="138">
        <f>IF(riepilogo!scelta="I",SUM(G7:G26),SUMIF($E7:$E26,"S",G7:G26))</f>
        <v>0</v>
      </c>
      <c r="H30" s="270">
        <f>IF(riepilogo!scelta="I",SUM(H7:H26),SUMIF($E7:$E26,"s",H7:H26))</f>
        <v>0</v>
      </c>
      <c r="I30" s="417"/>
      <c r="J30" s="46">
        <f>IF(riepilogo!scelta="I",SUM(J7:J26),SUMIF($E7:$E26,"S",J7:J26))</f>
        <v>0</v>
      </c>
      <c r="K30" s="123"/>
      <c r="L30" s="161">
        <f>IF(riepilogo!scelta="I",SUM(L7:L26),SUMIF($O7:$O26,"S",L7:L26))</f>
        <v>0</v>
      </c>
      <c r="M30" s="267"/>
      <c r="N30" s="46">
        <f>IF(riepilogo!scelta="I",SUM(N7:N26),SUMIF($O7:$O26,"S",N7:N26))</f>
        <v>0</v>
      </c>
      <c r="O30" s="271"/>
      <c r="P30" s="161">
        <f>IF(riepilogo!scelta="I",SUM(P7:P26),SUMIF($O7:$O26,"S",P7:P26))</f>
        <v>0</v>
      </c>
      <c r="Q30" s="170">
        <f>IF(riepilogo!scelta="I",SUM(Q7:Q26),SUMIF($O7:$O26,"S",Q7:Q26))</f>
        <v>0</v>
      </c>
      <c r="R30" s="272"/>
      <c r="S30" s="279"/>
      <c r="T30" s="161">
        <f>IF(riepilogo!scelta="I",SUM(T7:T26),SUMIF($O7:$O26,"S",T7:T26))</f>
        <v>0</v>
      </c>
      <c r="U30" s="170">
        <f>IF(riepilogo!scelta="I",SUM(U7:U26),SUMIF($O7:$O26,"S",U7:U26))</f>
        <v>0</v>
      </c>
      <c r="V30" s="176"/>
    </row>
    <row r="31" spans="1:22" s="219" customFormat="1" ht="18" customHeight="1">
      <c r="A31" s="436"/>
      <c r="D31" s="220"/>
      <c r="E31" s="221"/>
      <c r="F31" s="163">
        <f>SUM(F29:F30)</f>
        <v>0</v>
      </c>
      <c r="G31" s="275">
        <f>SUM(G29:G30)</f>
        <v>0</v>
      </c>
      <c r="H31" s="274">
        <f>SUM(H29:H30)</f>
        <v>0</v>
      </c>
      <c r="I31" s="163"/>
      <c r="J31" s="116">
        <f>SUM(J29:J30)</f>
        <v>0</v>
      </c>
      <c r="K31" s="123"/>
      <c r="L31" s="163">
        <f>SUM(L29:L30)</f>
        <v>0</v>
      </c>
      <c r="M31" s="163"/>
      <c r="N31" s="116">
        <f>SUM(N29:N30)</f>
        <v>0</v>
      </c>
      <c r="O31" s="116"/>
      <c r="P31" s="163">
        <f>SUM(P29:P30)</f>
        <v>0</v>
      </c>
      <c r="Q31" s="275">
        <f>SUM(Q29:Q30)</f>
        <v>0</v>
      </c>
      <c r="R31" s="125"/>
      <c r="S31" s="276"/>
      <c r="T31" s="163">
        <f>SUM(T29:T30)</f>
        <v>0</v>
      </c>
      <c r="U31" s="277">
        <f>SUM(U29:U30)</f>
        <v>0</v>
      </c>
      <c r="V31" s="117"/>
    </row>
    <row r="32" spans="1:22" s="118" customFormat="1" ht="27" customHeight="1">
      <c r="A32" s="436"/>
      <c r="B32" s="466" t="s">
        <v>96</v>
      </c>
      <c r="C32" s="466"/>
      <c r="D32" s="94"/>
      <c r="E32" s="94"/>
      <c r="F32" s="163"/>
      <c r="G32" s="125"/>
      <c r="H32" s="274"/>
      <c r="I32" s="163"/>
      <c r="J32" s="278"/>
      <c r="K32" s="123"/>
      <c r="L32" s="163"/>
      <c r="M32" s="163"/>
      <c r="N32" s="278"/>
      <c r="O32" s="278"/>
      <c r="P32" s="163"/>
      <c r="Q32" s="125"/>
      <c r="R32" s="125"/>
      <c r="S32" s="276"/>
      <c r="T32" s="163"/>
      <c r="U32" s="125"/>
      <c r="V32" s="117"/>
    </row>
    <row r="33" spans="1:22" s="17" customFormat="1" ht="10.5" customHeight="1">
      <c r="A33" s="434"/>
      <c r="B33" s="464" t="s">
        <v>33</v>
      </c>
      <c r="C33" s="465"/>
      <c r="D33" s="144"/>
      <c r="E33" s="198"/>
      <c r="F33" s="160"/>
      <c r="G33" s="414" t="s">
        <v>25</v>
      </c>
      <c r="H33" s="471" t="s">
        <v>121</v>
      </c>
      <c r="I33" s="469"/>
      <c r="J33" s="470"/>
      <c r="K33" s="82"/>
      <c r="L33" s="468" t="s">
        <v>48</v>
      </c>
      <c r="M33" s="469"/>
      <c r="N33" s="470"/>
      <c r="O33" s="460" t="str">
        <f>IF(riepilogo!scelta="I","I"," R / S")</f>
        <v> R / S</v>
      </c>
      <c r="P33" s="468" t="s">
        <v>40</v>
      </c>
      <c r="Q33" s="470"/>
      <c r="R33" s="254"/>
      <c r="S33" s="472" t="s">
        <v>25</v>
      </c>
      <c r="T33" s="473"/>
      <c r="U33" s="474"/>
      <c r="V33" s="460" t="s">
        <v>24</v>
      </c>
    </row>
    <row r="34" spans="1:22" s="17" customFormat="1" ht="21.75" customHeight="1">
      <c r="A34" s="435" t="s">
        <v>16</v>
      </c>
      <c r="B34" s="166" t="s">
        <v>124</v>
      </c>
      <c r="C34" s="166" t="s">
        <v>125</v>
      </c>
      <c r="D34" s="27" t="s">
        <v>11</v>
      </c>
      <c r="E34" s="394" t="str">
        <f>IF(riepilogo!scelta="I","I"," R / S")</f>
        <v> R / S</v>
      </c>
      <c r="F34" s="154" t="s">
        <v>0</v>
      </c>
      <c r="G34" s="28" t="s">
        <v>1</v>
      </c>
      <c r="H34" s="255" t="s">
        <v>0</v>
      </c>
      <c r="I34" s="416" t="s">
        <v>11</v>
      </c>
      <c r="J34" s="256" t="s">
        <v>44</v>
      </c>
      <c r="K34" s="83"/>
      <c r="L34" s="257" t="s">
        <v>43</v>
      </c>
      <c r="M34" s="416" t="s">
        <v>11</v>
      </c>
      <c r="N34" s="256" t="s">
        <v>44</v>
      </c>
      <c r="O34" s="461"/>
      <c r="P34" s="258" t="s">
        <v>41</v>
      </c>
      <c r="Q34" s="256" t="s">
        <v>42</v>
      </c>
      <c r="R34" s="259"/>
      <c r="S34" s="260" t="s">
        <v>11</v>
      </c>
      <c r="T34" s="261" t="s">
        <v>0</v>
      </c>
      <c r="U34" s="262" t="s">
        <v>1</v>
      </c>
      <c r="V34" s="461"/>
    </row>
    <row r="35" spans="1:22" s="17" customFormat="1" ht="13.5" customHeight="1">
      <c r="A35" s="434">
        <v>4</v>
      </c>
      <c r="B35" s="137"/>
      <c r="C35" s="137"/>
      <c r="D35" s="171">
        <f aca="true" t="shared" si="11" ref="D35:D44">IF(E35&lt;&gt;"",15,0)</f>
        <v>0</v>
      </c>
      <c r="E35" s="55"/>
      <c r="F35" s="161"/>
      <c r="G35" s="138">
        <f aca="true" t="shared" si="12" ref="G35:G44">IF(D35=0,0,D35*F35)</f>
        <v>0</v>
      </c>
      <c r="H35" s="264"/>
      <c r="I35" s="417"/>
      <c r="J35" s="265">
        <f aca="true" t="shared" si="13" ref="J35:J44">H35*I35</f>
        <v>0</v>
      </c>
      <c r="K35" s="123"/>
      <c r="L35" s="418">
        <f aca="true" t="shared" si="14" ref="L35:L44">F35</f>
        <v>0</v>
      </c>
      <c r="M35" s="418">
        <f>I35</f>
        <v>0</v>
      </c>
      <c r="N35" s="52">
        <f>(M35*L35)</f>
        <v>0</v>
      </c>
      <c r="O35" s="266">
        <f aca="true" t="shared" si="15" ref="O35:O44">IF(E35="","",E35)</f>
      </c>
      <c r="P35" s="267"/>
      <c r="Q35" s="138">
        <f>IF(P35=0,0,I35*P35)</f>
        <v>0</v>
      </c>
      <c r="R35" s="269"/>
      <c r="S35" s="418">
        <f aca="true" t="shared" si="16" ref="S35:S44">D35</f>
        <v>0</v>
      </c>
      <c r="T35" s="418">
        <f aca="true" t="shared" si="17" ref="T35:T44">L35</f>
        <v>0</v>
      </c>
      <c r="U35" s="138">
        <f aca="true" t="shared" si="18" ref="U35:U44">IF(S35=0,0,S35*T35)</f>
        <v>0</v>
      </c>
      <c r="V35" s="176"/>
    </row>
    <row r="36" spans="1:22" s="17" customFormat="1" ht="13.5" customHeight="1">
      <c r="A36" s="434"/>
      <c r="B36" s="137"/>
      <c r="C36" s="137"/>
      <c r="D36" s="171">
        <f t="shared" si="11"/>
        <v>0</v>
      </c>
      <c r="E36" s="55"/>
      <c r="F36" s="161"/>
      <c r="G36" s="138">
        <f t="shared" si="12"/>
        <v>0</v>
      </c>
      <c r="H36" s="264"/>
      <c r="I36" s="417"/>
      <c r="J36" s="265">
        <f t="shared" si="13"/>
        <v>0</v>
      </c>
      <c r="K36" s="123"/>
      <c r="L36" s="418">
        <f t="shared" si="14"/>
        <v>0</v>
      </c>
      <c r="M36" s="418">
        <f aca="true" t="shared" si="19" ref="M36:M44">I36</f>
        <v>0</v>
      </c>
      <c r="N36" s="52">
        <f aca="true" t="shared" si="20" ref="N36:N44">(M36*L36)</f>
        <v>0</v>
      </c>
      <c r="O36" s="266">
        <f t="shared" si="15"/>
      </c>
      <c r="P36" s="267"/>
      <c r="Q36" s="138">
        <f aca="true" t="shared" si="21" ref="Q36:Q44">IF(P36=0,0,I36*P36)</f>
        <v>0</v>
      </c>
      <c r="R36" s="269"/>
      <c r="S36" s="418">
        <f t="shared" si="16"/>
        <v>0</v>
      </c>
      <c r="T36" s="418">
        <f t="shared" si="17"/>
        <v>0</v>
      </c>
      <c r="U36" s="138">
        <f t="shared" si="18"/>
        <v>0</v>
      </c>
      <c r="V36" s="176"/>
    </row>
    <row r="37" spans="1:22" s="17" customFormat="1" ht="13.5" customHeight="1">
      <c r="A37" s="434"/>
      <c r="B37" s="137"/>
      <c r="C37" s="137"/>
      <c r="D37" s="171">
        <f t="shared" si="11"/>
        <v>0</v>
      </c>
      <c r="E37" s="55"/>
      <c r="F37" s="161"/>
      <c r="G37" s="138">
        <f t="shared" si="12"/>
        <v>0</v>
      </c>
      <c r="H37" s="264"/>
      <c r="I37" s="417"/>
      <c r="J37" s="265">
        <f t="shared" si="13"/>
        <v>0</v>
      </c>
      <c r="K37" s="123"/>
      <c r="L37" s="418">
        <f t="shared" si="14"/>
        <v>0</v>
      </c>
      <c r="M37" s="418">
        <f t="shared" si="19"/>
        <v>0</v>
      </c>
      <c r="N37" s="52">
        <f t="shared" si="20"/>
        <v>0</v>
      </c>
      <c r="O37" s="266">
        <f t="shared" si="15"/>
      </c>
      <c r="P37" s="267"/>
      <c r="Q37" s="138">
        <f t="shared" si="21"/>
        <v>0</v>
      </c>
      <c r="R37" s="269"/>
      <c r="S37" s="418">
        <f t="shared" si="16"/>
        <v>0</v>
      </c>
      <c r="T37" s="418">
        <f t="shared" si="17"/>
        <v>0</v>
      </c>
      <c r="U37" s="138">
        <f t="shared" si="18"/>
        <v>0</v>
      </c>
      <c r="V37" s="176"/>
    </row>
    <row r="38" spans="1:22" s="17" customFormat="1" ht="13.5" customHeight="1">
      <c r="A38" s="434"/>
      <c r="B38" s="137"/>
      <c r="C38" s="137"/>
      <c r="D38" s="171">
        <f t="shared" si="11"/>
        <v>0</v>
      </c>
      <c r="E38" s="55"/>
      <c r="F38" s="161"/>
      <c r="G38" s="138">
        <f t="shared" si="12"/>
        <v>0</v>
      </c>
      <c r="H38" s="264"/>
      <c r="I38" s="417"/>
      <c r="J38" s="265">
        <f t="shared" si="13"/>
        <v>0</v>
      </c>
      <c r="K38" s="123"/>
      <c r="L38" s="418">
        <f t="shared" si="14"/>
        <v>0</v>
      </c>
      <c r="M38" s="418">
        <f t="shared" si="19"/>
        <v>0</v>
      </c>
      <c r="N38" s="52">
        <f t="shared" si="20"/>
        <v>0</v>
      </c>
      <c r="O38" s="266">
        <f t="shared" si="15"/>
      </c>
      <c r="P38" s="267"/>
      <c r="Q38" s="138">
        <f t="shared" si="21"/>
        <v>0</v>
      </c>
      <c r="R38" s="269"/>
      <c r="S38" s="418">
        <f t="shared" si="16"/>
        <v>0</v>
      </c>
      <c r="T38" s="418">
        <f t="shared" si="17"/>
        <v>0</v>
      </c>
      <c r="U38" s="138">
        <f t="shared" si="18"/>
        <v>0</v>
      </c>
      <c r="V38" s="176"/>
    </row>
    <row r="39" spans="1:22" s="17" customFormat="1" ht="13.5" customHeight="1">
      <c r="A39" s="434"/>
      <c r="B39" s="137"/>
      <c r="C39" s="137"/>
      <c r="D39" s="171">
        <f t="shared" si="11"/>
        <v>0</v>
      </c>
      <c r="E39" s="55"/>
      <c r="F39" s="161"/>
      <c r="G39" s="138">
        <f t="shared" si="12"/>
        <v>0</v>
      </c>
      <c r="H39" s="264"/>
      <c r="I39" s="417"/>
      <c r="J39" s="265">
        <f t="shared" si="13"/>
        <v>0</v>
      </c>
      <c r="K39" s="123"/>
      <c r="L39" s="418">
        <f t="shared" si="14"/>
        <v>0</v>
      </c>
      <c r="M39" s="418">
        <f t="shared" si="19"/>
        <v>0</v>
      </c>
      <c r="N39" s="52">
        <f t="shared" si="20"/>
        <v>0</v>
      </c>
      <c r="O39" s="266">
        <f t="shared" si="15"/>
      </c>
      <c r="P39" s="267"/>
      <c r="Q39" s="138">
        <f t="shared" si="21"/>
        <v>0</v>
      </c>
      <c r="R39" s="269"/>
      <c r="S39" s="418">
        <f t="shared" si="16"/>
        <v>0</v>
      </c>
      <c r="T39" s="418">
        <f t="shared" si="17"/>
        <v>0</v>
      </c>
      <c r="U39" s="138">
        <f t="shared" si="18"/>
        <v>0</v>
      </c>
      <c r="V39" s="176"/>
    </row>
    <row r="40" spans="1:22" s="17" customFormat="1" ht="13.5" customHeight="1">
      <c r="A40" s="434"/>
      <c r="B40" s="137"/>
      <c r="C40" s="137"/>
      <c r="D40" s="171">
        <f t="shared" si="11"/>
        <v>0</v>
      </c>
      <c r="E40" s="55"/>
      <c r="F40" s="161"/>
      <c r="G40" s="138">
        <f t="shared" si="12"/>
        <v>0</v>
      </c>
      <c r="H40" s="264"/>
      <c r="I40" s="417"/>
      <c r="J40" s="265">
        <f t="shared" si="13"/>
        <v>0</v>
      </c>
      <c r="K40" s="123"/>
      <c r="L40" s="418">
        <f t="shared" si="14"/>
        <v>0</v>
      </c>
      <c r="M40" s="418">
        <f t="shared" si="19"/>
        <v>0</v>
      </c>
      <c r="N40" s="52">
        <f t="shared" si="20"/>
        <v>0</v>
      </c>
      <c r="O40" s="266">
        <f t="shared" si="15"/>
      </c>
      <c r="P40" s="267"/>
      <c r="Q40" s="138">
        <f t="shared" si="21"/>
        <v>0</v>
      </c>
      <c r="R40" s="269"/>
      <c r="S40" s="418">
        <f t="shared" si="16"/>
        <v>0</v>
      </c>
      <c r="T40" s="418">
        <f t="shared" si="17"/>
        <v>0</v>
      </c>
      <c r="U40" s="138">
        <f t="shared" si="18"/>
        <v>0</v>
      </c>
      <c r="V40" s="176"/>
    </row>
    <row r="41" spans="1:22" s="17" customFormat="1" ht="13.5" customHeight="1">
      <c r="A41" s="434"/>
      <c r="B41" s="137"/>
      <c r="C41" s="137"/>
      <c r="D41" s="171">
        <f>IF(E41&lt;&gt;"",15,0)</f>
        <v>0</v>
      </c>
      <c r="E41" s="55"/>
      <c r="F41" s="161"/>
      <c r="G41" s="138">
        <f>IF(D41=0,0,D41*F41)</f>
        <v>0</v>
      </c>
      <c r="H41" s="264"/>
      <c r="I41" s="417"/>
      <c r="J41" s="265">
        <f>H41*I41</f>
        <v>0</v>
      </c>
      <c r="K41" s="123"/>
      <c r="L41" s="418">
        <f>F41</f>
        <v>0</v>
      </c>
      <c r="M41" s="418">
        <f>I41</f>
        <v>0</v>
      </c>
      <c r="N41" s="52">
        <f>(M41*L41)</f>
        <v>0</v>
      </c>
      <c r="O41" s="266">
        <f>IF(E41="","",E41)</f>
      </c>
      <c r="P41" s="267"/>
      <c r="Q41" s="138">
        <f>IF(P41=0,0,I41*P41)</f>
        <v>0</v>
      </c>
      <c r="R41" s="269"/>
      <c r="S41" s="418">
        <f>D41</f>
        <v>0</v>
      </c>
      <c r="T41" s="418">
        <f>L41</f>
        <v>0</v>
      </c>
      <c r="U41" s="138">
        <f>IF(S41=0,0,S41*T41)</f>
        <v>0</v>
      </c>
      <c r="V41" s="176"/>
    </row>
    <row r="42" spans="1:22" s="17" customFormat="1" ht="13.5" customHeight="1">
      <c r="A42" s="434"/>
      <c r="B42" s="137"/>
      <c r="C42" s="137"/>
      <c r="D42" s="171">
        <f>IF(E42&lt;&gt;"",15,0)</f>
        <v>0</v>
      </c>
      <c r="E42" s="55"/>
      <c r="F42" s="161"/>
      <c r="G42" s="138">
        <f>IF(D42=0,0,D42*F42)</f>
        <v>0</v>
      </c>
      <c r="H42" s="264"/>
      <c r="I42" s="417"/>
      <c r="J42" s="265">
        <f>H42*I42</f>
        <v>0</v>
      </c>
      <c r="K42" s="123"/>
      <c r="L42" s="418">
        <f>F42</f>
        <v>0</v>
      </c>
      <c r="M42" s="418">
        <f>I42</f>
        <v>0</v>
      </c>
      <c r="N42" s="52">
        <f>(M42*L42)</f>
        <v>0</v>
      </c>
      <c r="O42" s="266">
        <f>IF(E42="","",E42)</f>
      </c>
      <c r="P42" s="267"/>
      <c r="Q42" s="138">
        <f>IF(P42=0,0,I42*P42)</f>
        <v>0</v>
      </c>
      <c r="R42" s="269"/>
      <c r="S42" s="418">
        <f>D42</f>
        <v>0</v>
      </c>
      <c r="T42" s="418">
        <f>L42</f>
        <v>0</v>
      </c>
      <c r="U42" s="138">
        <f>IF(S42=0,0,S42*T42)</f>
        <v>0</v>
      </c>
      <c r="V42" s="176"/>
    </row>
    <row r="43" spans="1:22" s="17" customFormat="1" ht="13.5" customHeight="1">
      <c r="A43" s="434"/>
      <c r="B43" s="137"/>
      <c r="C43" s="137"/>
      <c r="D43" s="171">
        <f>IF(E43&lt;&gt;"",15,0)</f>
        <v>0</v>
      </c>
      <c r="E43" s="55"/>
      <c r="F43" s="161"/>
      <c r="G43" s="138">
        <f>IF(D43=0,0,D43*F43)</f>
        <v>0</v>
      </c>
      <c r="H43" s="264"/>
      <c r="I43" s="417"/>
      <c r="J43" s="265">
        <f>H43*I43</f>
        <v>0</v>
      </c>
      <c r="K43" s="123"/>
      <c r="L43" s="418">
        <f>F43</f>
        <v>0</v>
      </c>
      <c r="M43" s="418">
        <f>I43</f>
        <v>0</v>
      </c>
      <c r="N43" s="52">
        <f>(M43*L43)</f>
        <v>0</v>
      </c>
      <c r="O43" s="266">
        <f>IF(E43="","",E43)</f>
      </c>
      <c r="P43" s="267"/>
      <c r="Q43" s="138">
        <f>IF(P43=0,0,I43*P43)</f>
        <v>0</v>
      </c>
      <c r="R43" s="269"/>
      <c r="S43" s="418">
        <f>D43</f>
        <v>0</v>
      </c>
      <c r="T43" s="418">
        <f>L43</f>
        <v>0</v>
      </c>
      <c r="U43" s="138">
        <f>IF(S43=0,0,S43*T43)</f>
        <v>0</v>
      </c>
      <c r="V43" s="176"/>
    </row>
    <row r="44" spans="1:22" s="17" customFormat="1" ht="13.5" customHeight="1">
      <c r="A44" s="434"/>
      <c r="B44" s="137"/>
      <c r="C44" s="137"/>
      <c r="D44" s="171">
        <f t="shared" si="11"/>
        <v>0</v>
      </c>
      <c r="E44" s="55"/>
      <c r="F44" s="161"/>
      <c r="G44" s="138">
        <f t="shared" si="12"/>
        <v>0</v>
      </c>
      <c r="H44" s="264"/>
      <c r="I44" s="417"/>
      <c r="J44" s="265">
        <f t="shared" si="13"/>
        <v>0</v>
      </c>
      <c r="K44" s="123"/>
      <c r="L44" s="418">
        <f t="shared" si="14"/>
        <v>0</v>
      </c>
      <c r="M44" s="418">
        <f t="shared" si="19"/>
        <v>0</v>
      </c>
      <c r="N44" s="52">
        <f t="shared" si="20"/>
        <v>0</v>
      </c>
      <c r="O44" s="266">
        <f t="shared" si="15"/>
      </c>
      <c r="P44" s="267"/>
      <c r="Q44" s="138">
        <f t="shared" si="21"/>
        <v>0</v>
      </c>
      <c r="R44" s="269"/>
      <c r="S44" s="418">
        <f t="shared" si="16"/>
        <v>0</v>
      </c>
      <c r="T44" s="418">
        <f t="shared" si="17"/>
        <v>0</v>
      </c>
      <c r="U44" s="138">
        <f t="shared" si="18"/>
        <v>0</v>
      </c>
      <c r="V44" s="176"/>
    </row>
    <row r="45" spans="1:22" s="118" customFormat="1" ht="6.75" customHeight="1">
      <c r="A45" s="435" t="s">
        <v>6</v>
      </c>
      <c r="B45" s="121"/>
      <c r="C45" s="121"/>
      <c r="D45" s="139"/>
      <c r="E45" s="139"/>
      <c r="F45" s="163"/>
      <c r="G45" s="125"/>
      <c r="H45" s="169"/>
      <c r="I45" s="155"/>
      <c r="J45" s="122"/>
      <c r="K45" s="123"/>
      <c r="L45" s="155"/>
      <c r="M45" s="155"/>
      <c r="N45" s="122"/>
      <c r="O45" s="122"/>
      <c r="P45" s="163">
        <f>IF(K45="","",K45)</f>
      </c>
      <c r="Q45" s="125">
        <f>IF(AND(S45&lt;&gt;"",T45&lt;&gt;""),S45*T45,"")</f>
      </c>
      <c r="R45" s="125"/>
      <c r="S45" s="124"/>
      <c r="T45" s="163">
        <f>IF(F45="","",F45)</f>
      </c>
      <c r="U45" s="125"/>
      <c r="V45" s="117"/>
    </row>
    <row r="46" spans="1:22" s="17" customFormat="1" ht="12" customHeight="1">
      <c r="A46" s="434" t="s">
        <v>127</v>
      </c>
      <c r="B46" s="135"/>
      <c r="C46" s="135"/>
      <c r="D46" s="420" t="str">
        <f>IF(riepilogo!scelta="I","","TOTALE RICERCA manodopera")</f>
        <v>TOTALE RICERCA manodopera</v>
      </c>
      <c r="E46" s="175"/>
      <c r="F46" s="267">
        <f>IF(riepilogo!scelta="I","",SUMIF($E35:$E44,"R",F35:F44))</f>
        <v>0</v>
      </c>
      <c r="G46" s="421">
        <f>IF(riepilogo!scelta="I","",SUMIF($E35:$E44,"R",G35:G44))</f>
        <v>0</v>
      </c>
      <c r="H46" s="270">
        <f>IF(riepilogo!scelta="I",SUM(H35:H44),SUMIF($E35:$E44,"R",H35:H44))</f>
        <v>0</v>
      </c>
      <c r="I46" s="417"/>
      <c r="J46" s="46">
        <f>IF(riepilogo!scelta="I",SUM(J35:J44),SUMIF($E35:$E44,"R",J35:J44))</f>
        <v>0</v>
      </c>
      <c r="K46" s="123"/>
      <c r="L46" s="161">
        <f>IF(riepilogo!scelta="I",0,SUMIF($O35:$O44,"R",L35:L44))</f>
        <v>0</v>
      </c>
      <c r="M46" s="267"/>
      <c r="N46" s="46">
        <f>IF(riepilogo!scelta="I",0,SUMIF($O35:$O44,"R",N35:N44))</f>
        <v>0</v>
      </c>
      <c r="O46" s="271"/>
      <c r="P46" s="161">
        <f>IF(riepilogo!scelta="I",0,SUMIF($O35:$O44,"R",P35:P44))</f>
        <v>0</v>
      </c>
      <c r="Q46" s="170">
        <f>IF(riepilogo!scelta="I",0,SUMIF($O35:$O44,"R",Q35:Q44))</f>
        <v>0</v>
      </c>
      <c r="R46" s="272"/>
      <c r="S46" s="279"/>
      <c r="T46" s="161">
        <f>IF(riepilogo!scelta="I",0,SUMIF($O35:$O44,"R",T35:T44))</f>
        <v>0</v>
      </c>
      <c r="U46" s="170">
        <f>IF(riepilogo!scelta="I",0,SUMIF($O35:$O44,"R",U35:U44))</f>
        <v>0</v>
      </c>
      <c r="V46" s="176"/>
    </row>
    <row r="47" spans="1:22" s="17" customFormat="1" ht="12" customHeight="1">
      <c r="A47" s="434"/>
      <c r="B47" s="428"/>
      <c r="C47" s="428" t="str">
        <f>IF(riepilogo!scelta="I","TOTALE","TOTALE SVILUPPO")</f>
        <v>TOTALE SVILUPPO</v>
      </c>
      <c r="D47" s="429" t="s">
        <v>120</v>
      </c>
      <c r="E47" s="175"/>
      <c r="F47" s="161">
        <f>IF(riepilogo!scelta="I",SUM(F35:F44),SUMIF($E35:$E44,"S",F35:F44))</f>
        <v>0</v>
      </c>
      <c r="G47" s="170">
        <f>IF(riepilogo!scelta="I",SUM(G35:G44),SUMIF($E35:$E44,"S",G35:G44))</f>
        <v>0</v>
      </c>
      <c r="H47" s="270">
        <f>IF(riepilogo!scelta="I",SUM(H35:H44),SUMIF($E35:$E44,"S",H35:H44))</f>
        <v>0</v>
      </c>
      <c r="I47" s="417"/>
      <c r="J47" s="46">
        <f>IF(riepilogo!scelta="I",SUM(J35:J44),SUMIF($E35:$E44,"S",J35:J44))</f>
        <v>0</v>
      </c>
      <c r="K47" s="123"/>
      <c r="L47" s="161">
        <f>IF(riepilogo!scelta="I",SUM(L35:L44),SUMIF($O35:$O44,"S",L35:L44))</f>
        <v>0</v>
      </c>
      <c r="M47" s="267"/>
      <c r="N47" s="46">
        <f>IF(riepilogo!scelta="I",SUM(N35:N44),SUMIF($O35:$O44,"S",N35:N44))</f>
        <v>0</v>
      </c>
      <c r="O47" s="271"/>
      <c r="P47" s="161">
        <f>IF(riepilogo!scelta="I",SUM(P35:P44),SUMIF($O35:$O44,"S",P35:P44))</f>
        <v>0</v>
      </c>
      <c r="Q47" s="170">
        <f>IF(riepilogo!scelta="I",SUM(Q35:Q44),SUMIF($O35:$O44,"S",Q35:Q44))</f>
        <v>0</v>
      </c>
      <c r="R47" s="272"/>
      <c r="S47" s="279"/>
      <c r="T47" s="161">
        <f>IF(riepilogo!scelta="I",SUM(T35:T44),SUMIF($O35:$O44,"S",T35:T44))</f>
        <v>0</v>
      </c>
      <c r="U47" s="170">
        <f>IF(riepilogo!scelta="I",SUM(U35:U44),SUMIF($O35:$O44,"S",U35:U44))</f>
        <v>0</v>
      </c>
      <c r="V47" s="176"/>
    </row>
    <row r="48" spans="1:22" s="223" customFormat="1" ht="9.75" customHeight="1">
      <c r="A48" s="434"/>
      <c r="B48" s="222"/>
      <c r="C48" s="222"/>
      <c r="D48" s="222"/>
      <c r="E48" s="222"/>
      <c r="F48" s="44">
        <f>SUM(F46:F47)</f>
        <v>0</v>
      </c>
      <c r="G48" s="275">
        <f>SUM(G46:G47)</f>
        <v>0</v>
      </c>
      <c r="H48" s="237">
        <f>SUM(H46:H47)</f>
        <v>0</v>
      </c>
      <c r="I48" s="251"/>
      <c r="J48" s="280">
        <f>SUM(J46:J47)</f>
        <v>0</v>
      </c>
      <c r="K48" s="281"/>
      <c r="L48" s="239">
        <f>SUM(L46:L47)</f>
        <v>0</v>
      </c>
      <c r="M48" s="419"/>
      <c r="N48" s="280">
        <f>SUM(N46:N47)</f>
        <v>0</v>
      </c>
      <c r="O48" s="280"/>
      <c r="P48" s="164">
        <f>SUM(P46:P47)</f>
        <v>0</v>
      </c>
      <c r="Q48" s="282">
        <f>SUM(Q46:Q47)</f>
        <v>0</v>
      </c>
      <c r="R48" s="118"/>
      <c r="S48" s="17"/>
      <c r="T48" s="164">
        <f>SUM(T46:T47)</f>
        <v>0</v>
      </c>
      <c r="U48" s="282">
        <f>SUM(U46:U47)</f>
        <v>0</v>
      </c>
      <c r="V48" s="114"/>
    </row>
    <row r="49" spans="2:10" ht="34.5" customHeight="1">
      <c r="B49" s="467" t="s">
        <v>126</v>
      </c>
      <c r="C49" s="467"/>
      <c r="D49" s="467"/>
      <c r="E49" s="467"/>
      <c r="F49" s="161">
        <f>ore+oreoperai</f>
        <v>0</v>
      </c>
      <c r="G49" s="202"/>
      <c r="H49" s="270">
        <f>H31+H48</f>
        <v>0</v>
      </c>
      <c r="I49" s="417"/>
      <c r="J49" s="283" t="e">
        <f>H49/F49</f>
        <v>#DIV/0!</v>
      </c>
    </row>
    <row r="51" spans="5:6" ht="10.5">
      <c r="E51" s="303" t="s">
        <v>113</v>
      </c>
      <c r="F51" s="422">
        <f>ore/8</f>
        <v>0</v>
      </c>
    </row>
    <row r="52" spans="5:6" ht="10.5">
      <c r="E52" s="303" t="s">
        <v>114</v>
      </c>
      <c r="F52" s="423">
        <f>(ore+oreoperai)/8</f>
        <v>0</v>
      </c>
    </row>
  </sheetData>
  <sheetProtection password="CC02" sheet="1" objects="1" scenarios="1" formatColumns="0" formatRows="0"/>
  <mergeCells count="23">
    <mergeCell ref="V33:V34"/>
    <mergeCell ref="P6:Q6"/>
    <mergeCell ref="V6:V7"/>
    <mergeCell ref="P11:Q11"/>
    <mergeCell ref="V11:V12"/>
    <mergeCell ref="P33:Q33"/>
    <mergeCell ref="S6:U6"/>
    <mergeCell ref="S11:U11"/>
    <mergeCell ref="S33:U33"/>
    <mergeCell ref="B49:E49"/>
    <mergeCell ref="L33:N33"/>
    <mergeCell ref="L11:N11"/>
    <mergeCell ref="H6:J6"/>
    <mergeCell ref="H11:J11"/>
    <mergeCell ref="L6:N6"/>
    <mergeCell ref="H33:J33"/>
    <mergeCell ref="O33:O34"/>
    <mergeCell ref="O6:O7"/>
    <mergeCell ref="O11:O12"/>
    <mergeCell ref="B6:C6"/>
    <mergeCell ref="B33:C33"/>
    <mergeCell ref="B11:C11"/>
    <mergeCell ref="B32:C32"/>
  </mergeCells>
  <conditionalFormatting sqref="E8">
    <cfRule type="cellIs" priority="84" dxfId="10" operator="equal" stopIfTrue="1">
      <formula>"S"</formula>
    </cfRule>
  </conditionalFormatting>
  <conditionalFormatting sqref="E8 E24">
    <cfRule type="expression" priority="73" dxfId="11" stopIfTrue="1">
      <formula>AND(B8&lt;&gt;"",E8="")</formula>
    </cfRule>
  </conditionalFormatting>
  <conditionalFormatting sqref="E13">
    <cfRule type="cellIs" priority="70" dxfId="10" operator="equal" stopIfTrue="1">
      <formula>"S"</formula>
    </cfRule>
  </conditionalFormatting>
  <conditionalFormatting sqref="E13">
    <cfRule type="expression" priority="69" dxfId="11" stopIfTrue="1">
      <formula>AND(B13&lt;&gt;"",E13="")</formula>
    </cfRule>
  </conditionalFormatting>
  <conditionalFormatting sqref="E44">
    <cfRule type="expression" priority="31" dxfId="11" stopIfTrue="1">
      <formula>AND(B44&lt;&gt;"",E44="")</formula>
    </cfRule>
  </conditionalFormatting>
  <conditionalFormatting sqref="E14">
    <cfRule type="cellIs" priority="68" dxfId="10" operator="equal" stopIfTrue="1">
      <formula>"S"</formula>
    </cfRule>
  </conditionalFormatting>
  <conditionalFormatting sqref="E14">
    <cfRule type="expression" priority="67" dxfId="11" stopIfTrue="1">
      <formula>AND(B14&lt;&gt;"",E14="")</formula>
    </cfRule>
  </conditionalFormatting>
  <conditionalFormatting sqref="E15">
    <cfRule type="cellIs" priority="66" dxfId="10" operator="equal" stopIfTrue="1">
      <formula>"S"</formula>
    </cfRule>
  </conditionalFormatting>
  <conditionalFormatting sqref="E15">
    <cfRule type="expression" priority="65" dxfId="11" stopIfTrue="1">
      <formula>AND(B15&lt;&gt;"",E15="")</formula>
    </cfRule>
  </conditionalFormatting>
  <conditionalFormatting sqref="E16">
    <cfRule type="cellIs" priority="64" dxfId="10" operator="equal" stopIfTrue="1">
      <formula>"S"</formula>
    </cfRule>
  </conditionalFormatting>
  <conditionalFormatting sqref="E16">
    <cfRule type="expression" priority="63" dxfId="11" stopIfTrue="1">
      <formula>AND(B16&lt;&gt;"",E16="")</formula>
    </cfRule>
  </conditionalFormatting>
  <conditionalFormatting sqref="E17">
    <cfRule type="cellIs" priority="62" dxfId="10" operator="equal" stopIfTrue="1">
      <formula>"S"</formula>
    </cfRule>
  </conditionalFormatting>
  <conditionalFormatting sqref="E17">
    <cfRule type="expression" priority="61" dxfId="11" stopIfTrue="1">
      <formula>AND(B17&lt;&gt;"",E17="")</formula>
    </cfRule>
  </conditionalFormatting>
  <conditionalFormatting sqref="E18">
    <cfRule type="cellIs" priority="60" dxfId="10" operator="equal" stopIfTrue="1">
      <formula>"S"</formula>
    </cfRule>
  </conditionalFormatting>
  <conditionalFormatting sqref="E18">
    <cfRule type="expression" priority="59" dxfId="11" stopIfTrue="1">
      <formula>AND(B18&lt;&gt;"",E18="")</formula>
    </cfRule>
  </conditionalFormatting>
  <conditionalFormatting sqref="E19">
    <cfRule type="cellIs" priority="58" dxfId="10" operator="equal" stopIfTrue="1">
      <formula>"S"</formula>
    </cfRule>
  </conditionalFormatting>
  <conditionalFormatting sqref="E19">
    <cfRule type="expression" priority="57" dxfId="11" stopIfTrue="1">
      <formula>AND(B19&lt;&gt;"",E19="")</formula>
    </cfRule>
  </conditionalFormatting>
  <conditionalFormatting sqref="E20">
    <cfRule type="cellIs" priority="56" dxfId="10" operator="equal" stopIfTrue="1">
      <formula>"S"</formula>
    </cfRule>
  </conditionalFormatting>
  <conditionalFormatting sqref="E20">
    <cfRule type="expression" priority="55" dxfId="11" stopIfTrue="1">
      <formula>AND(B20&lt;&gt;"",E20="")</formula>
    </cfRule>
  </conditionalFormatting>
  <conditionalFormatting sqref="E21">
    <cfRule type="cellIs" priority="54" dxfId="10" operator="equal" stopIfTrue="1">
      <formula>"S"</formula>
    </cfRule>
  </conditionalFormatting>
  <conditionalFormatting sqref="E21">
    <cfRule type="expression" priority="53" dxfId="11" stopIfTrue="1">
      <formula>AND(B21&lt;&gt;"",E21="")</formula>
    </cfRule>
  </conditionalFormatting>
  <conditionalFormatting sqref="E22">
    <cfRule type="cellIs" priority="52" dxfId="10" operator="equal" stopIfTrue="1">
      <formula>"S"</formula>
    </cfRule>
  </conditionalFormatting>
  <conditionalFormatting sqref="E22">
    <cfRule type="expression" priority="51" dxfId="11" stopIfTrue="1">
      <formula>AND(B22&lt;&gt;"",E22="")</formula>
    </cfRule>
  </conditionalFormatting>
  <conditionalFormatting sqref="E23">
    <cfRule type="cellIs" priority="50" dxfId="10" operator="equal" stopIfTrue="1">
      <formula>"S"</formula>
    </cfRule>
  </conditionalFormatting>
  <conditionalFormatting sqref="E23">
    <cfRule type="expression" priority="49" dxfId="11" stopIfTrue="1">
      <formula>AND(B23&lt;&gt;"",E23="")</formula>
    </cfRule>
  </conditionalFormatting>
  <conditionalFormatting sqref="E24">
    <cfRule type="cellIs" priority="48" dxfId="10" operator="equal" stopIfTrue="1">
      <formula>"S"</formula>
    </cfRule>
  </conditionalFormatting>
  <conditionalFormatting sqref="E35">
    <cfRule type="cellIs" priority="44" dxfId="10" operator="equal" stopIfTrue="1">
      <formula>"S"</formula>
    </cfRule>
  </conditionalFormatting>
  <conditionalFormatting sqref="E35">
    <cfRule type="expression" priority="43" dxfId="11" stopIfTrue="1">
      <formula>AND(B35&lt;&gt;"",E35="")</formula>
    </cfRule>
  </conditionalFormatting>
  <conditionalFormatting sqref="E36">
    <cfRule type="cellIs" priority="42" dxfId="10" operator="equal" stopIfTrue="1">
      <formula>"S"</formula>
    </cfRule>
  </conditionalFormatting>
  <conditionalFormatting sqref="E36">
    <cfRule type="expression" priority="41" dxfId="11" stopIfTrue="1">
      <formula>AND(B36&lt;&gt;"",E36="")</formula>
    </cfRule>
  </conditionalFormatting>
  <conditionalFormatting sqref="E37">
    <cfRule type="cellIs" priority="40" dxfId="10" operator="equal" stopIfTrue="1">
      <formula>"S"</formula>
    </cfRule>
  </conditionalFormatting>
  <conditionalFormatting sqref="E37">
    <cfRule type="expression" priority="39" dxfId="11" stopIfTrue="1">
      <formula>AND(B37&lt;&gt;"",E37="")</formula>
    </cfRule>
  </conditionalFormatting>
  <conditionalFormatting sqref="E38">
    <cfRule type="cellIs" priority="38" dxfId="10" operator="equal" stopIfTrue="1">
      <formula>"S"</formula>
    </cfRule>
  </conditionalFormatting>
  <conditionalFormatting sqref="E38">
    <cfRule type="expression" priority="37" dxfId="11" stopIfTrue="1">
      <formula>AND(B38&lt;&gt;"",E38="")</formula>
    </cfRule>
  </conditionalFormatting>
  <conditionalFormatting sqref="E39">
    <cfRule type="cellIs" priority="36" dxfId="10" operator="equal" stopIfTrue="1">
      <formula>"S"</formula>
    </cfRule>
  </conditionalFormatting>
  <conditionalFormatting sqref="E39">
    <cfRule type="expression" priority="35" dxfId="11" stopIfTrue="1">
      <formula>AND(B39&lt;&gt;"",E39="")</formula>
    </cfRule>
  </conditionalFormatting>
  <conditionalFormatting sqref="E40">
    <cfRule type="cellIs" priority="34" dxfId="10" operator="equal" stopIfTrue="1">
      <formula>"S"</formula>
    </cfRule>
  </conditionalFormatting>
  <conditionalFormatting sqref="E40">
    <cfRule type="expression" priority="33" dxfId="11" stopIfTrue="1">
      <formula>AND(B40&lt;&gt;"",E40="")</formula>
    </cfRule>
  </conditionalFormatting>
  <conditionalFormatting sqref="E44">
    <cfRule type="cellIs" priority="32" dxfId="10" operator="equal" stopIfTrue="1">
      <formula>"S"</formula>
    </cfRule>
  </conditionalFormatting>
  <conditionalFormatting sqref="E25">
    <cfRule type="cellIs" priority="28" dxfId="10" operator="equal" stopIfTrue="1">
      <formula>"S"</formula>
    </cfRule>
  </conditionalFormatting>
  <conditionalFormatting sqref="E25">
    <cfRule type="expression" priority="27" dxfId="11" stopIfTrue="1">
      <formula>AND(B25&lt;&gt;"",E25="")</formula>
    </cfRule>
  </conditionalFormatting>
  <conditionalFormatting sqref="E9">
    <cfRule type="cellIs" priority="26" dxfId="10" operator="equal" stopIfTrue="1">
      <formula>"S"</formula>
    </cfRule>
  </conditionalFormatting>
  <conditionalFormatting sqref="E9">
    <cfRule type="expression" priority="25" dxfId="11" stopIfTrue="1">
      <formula>AND(B9&lt;&gt;"",E9="")</formula>
    </cfRule>
  </conditionalFormatting>
  <conditionalFormatting sqref="E41">
    <cfRule type="expression" priority="23" dxfId="11" stopIfTrue="1">
      <formula>AND(B41&lt;&gt;"",E41="")</formula>
    </cfRule>
  </conditionalFormatting>
  <conditionalFormatting sqref="E41">
    <cfRule type="cellIs" priority="24" dxfId="10" operator="equal" stopIfTrue="1">
      <formula>"S"</formula>
    </cfRule>
  </conditionalFormatting>
  <conditionalFormatting sqref="E42">
    <cfRule type="expression" priority="19" dxfId="11" stopIfTrue="1">
      <formula>AND(B42&lt;&gt;"",E42="")</formula>
    </cfRule>
  </conditionalFormatting>
  <conditionalFormatting sqref="E42">
    <cfRule type="cellIs" priority="20" dxfId="10" operator="equal" stopIfTrue="1">
      <formula>"S"</formula>
    </cfRule>
  </conditionalFormatting>
  <conditionalFormatting sqref="E26">
    <cfRule type="cellIs" priority="18" dxfId="10" operator="equal" stopIfTrue="1">
      <formula>"S"</formula>
    </cfRule>
  </conditionalFormatting>
  <conditionalFormatting sqref="E26">
    <cfRule type="expression" priority="17" dxfId="11" stopIfTrue="1">
      <formula>AND(B26&lt;&gt;"",E26="")</formula>
    </cfRule>
  </conditionalFormatting>
  <conditionalFormatting sqref="E43">
    <cfRule type="expression" priority="11" dxfId="11" stopIfTrue="1">
      <formula>AND(B43&lt;&gt;"",E43="")</formula>
    </cfRule>
  </conditionalFormatting>
  <conditionalFormatting sqref="E43">
    <cfRule type="cellIs" priority="12" dxfId="10" operator="equal" stopIfTrue="1">
      <formula>"S"</formula>
    </cfRule>
  </conditionalFormatting>
  <dataValidations count="2">
    <dataValidation type="list" allowBlank="1" showErrorMessage="1" sqref="D8:D9 I8:I9 M8:M9 S8:S9">
      <formula1>tariffe</formula1>
    </dataValidation>
    <dataValidation allowBlank="1" showInputMessage="1" showErrorMessage="1" prompt="le righe si possono allargare" sqref="B13:C26"/>
  </dataValidations>
  <printOptions/>
  <pageMargins left="0.2" right="0.19" top="0.3937007874015748" bottom="0.3937007874015748" header="0.31496062992125984" footer="0.3937007874015748"/>
  <pageSetup fitToHeight="100" fitToWidth="1" horizontalDpi="300" verticalDpi="300" orientation="portrait" paperSize="9" r:id="rId1"/>
  <headerFooter alignWithMargins="0">
    <oddFooter>&amp;R&amp;"Verdana,Normale"&amp;8&amp;P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57"/>
  </sheetPr>
  <dimension ref="A1:AH5"/>
  <sheetViews>
    <sheetView zoomScalePageLayoutView="0" workbookViewId="0" topLeftCell="A1">
      <pane ySplit="5" topLeftCell="A6" activePane="bottomLeft" state="frozen"/>
      <selection pane="topLeft" activeCell="B4" sqref="B4:E4"/>
      <selection pane="bottomLeft" activeCell="B4" sqref="B4"/>
    </sheetView>
  </sheetViews>
  <sheetFormatPr defaultColWidth="4.140625" defaultRowHeight="12.75"/>
  <cols>
    <col min="1" max="1" width="4.421875" style="60" customWidth="1"/>
    <col min="2" max="2" width="7.28125" style="373" bestFit="1" customWidth="1"/>
    <col min="3" max="3" width="4.140625" style="75" customWidth="1"/>
    <col min="4" max="5" width="4.140625" style="74" customWidth="1"/>
    <col min="6" max="16384" width="4.140625" style="74" customWidth="1"/>
  </cols>
  <sheetData>
    <row r="1" spans="1:24" s="65" customFormat="1" ht="23.25" customHeight="1">
      <c r="A1" s="81"/>
      <c r="B1" s="370" t="s">
        <v>9</v>
      </c>
      <c r="C1" s="61"/>
      <c r="D1" s="368"/>
      <c r="E1" s="62"/>
      <c r="F1" s="63"/>
      <c r="G1" s="64"/>
      <c r="X1" s="66"/>
    </row>
    <row r="2" spans="1:22" s="71" customFormat="1" ht="17.25" customHeight="1">
      <c r="A2" s="59" t="str">
        <f>[0]!pswattiva</f>
        <v>.</v>
      </c>
      <c r="B2" s="371"/>
      <c r="C2" s="67"/>
      <c r="D2" s="367"/>
      <c r="E2" s="68"/>
      <c r="F2" s="69"/>
      <c r="G2" s="70"/>
      <c r="V2" s="72" t="s">
        <v>4</v>
      </c>
    </row>
    <row r="3" spans="1:34" s="78" customFormat="1" ht="27.75" customHeight="1">
      <c r="A3" s="120"/>
      <c r="B3" s="372"/>
      <c r="C3" s="110"/>
      <c r="D3" s="111"/>
      <c r="E3" s="111"/>
      <c r="F3" s="112"/>
      <c r="G3" s="113"/>
      <c r="V3" s="73" t="str">
        <f>"rendicontazione "&amp;IF(riepilogo!scelta="R","Ricerca",IF(riepilogo!scelta="I","Innovazione processi",""))&amp;" - diario ricercatori e manodopera"</f>
        <v>rendicontazione  - diario ricercatori e manodopera</v>
      </c>
      <c r="AH3" s="119"/>
    </row>
    <row r="4" spans="1:3" s="77" customFormat="1" ht="9">
      <c r="A4" s="60"/>
      <c r="B4" s="375"/>
      <c r="C4" s="76"/>
    </row>
    <row r="5" spans="1:3" s="57" customFormat="1" ht="9">
      <c r="A5" s="431"/>
      <c r="B5" s="376"/>
      <c r="C5" s="56"/>
    </row>
  </sheetData>
  <sheetProtection password="CC02" sheet="1" objects="1" scenarios="1"/>
  <dataValidations count="1">
    <dataValidation type="whole" allowBlank="1" showInputMessage="1" showErrorMessage="1" sqref="C6:IV65536">
      <formula1>0</formula1>
      <formula2>240</formula2>
    </dataValidation>
  </dataValidations>
  <printOptions/>
  <pageMargins left="0.2755905511811024" right="0.3937007874015748" top="0.3937007874015748" bottom="1.1023622047244095" header="0.31496062992125984" footer="0.3937007874015748"/>
  <pageSetup horizontalDpi="300" verticalDpi="300" orientation="portrait" paperSize="9" r:id="rId1"/>
  <headerFooter alignWithMargins="0">
    <oddFooter>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tabColor indexed="57"/>
  </sheetPr>
  <dimension ref="A1:AH5"/>
  <sheetViews>
    <sheetView zoomScalePageLayoutView="0" workbookViewId="0" topLeftCell="A1">
      <pane xSplit="2" ySplit="5" topLeftCell="C6" activePane="bottomRight" state="frozen"/>
      <selection pane="topLeft" activeCell="B4" sqref="B4:E4"/>
      <selection pane="topRight" activeCell="B4" sqref="B4:E4"/>
      <selection pane="bottomLeft" activeCell="B4" sqref="B4:E4"/>
      <selection pane="bottomRight" activeCell="B4" sqref="B4"/>
    </sheetView>
  </sheetViews>
  <sheetFormatPr defaultColWidth="4.140625" defaultRowHeight="12.75"/>
  <cols>
    <col min="1" max="1" width="4.421875" style="60" customWidth="1"/>
    <col min="2" max="2" width="7.00390625" style="373" bestFit="1" customWidth="1"/>
    <col min="3" max="3" width="4.140625" style="75" customWidth="1"/>
    <col min="4" max="16384" width="4.140625" style="74" customWidth="1"/>
  </cols>
  <sheetData>
    <row r="1" spans="1:24" s="65" customFormat="1" ht="23.25" customHeight="1">
      <c r="A1" s="81"/>
      <c r="B1" s="370" t="s">
        <v>9</v>
      </c>
      <c r="C1" s="61"/>
      <c r="D1" s="62"/>
      <c r="E1" s="62"/>
      <c r="F1" s="63"/>
      <c r="G1" s="64"/>
      <c r="X1" s="66"/>
    </row>
    <row r="2" spans="1:22" s="71" customFormat="1" ht="17.25" customHeight="1">
      <c r="A2" s="59" t="str">
        <f>[0]!pswattiva</f>
        <v>.</v>
      </c>
      <c r="B2" s="370"/>
      <c r="C2" s="67"/>
      <c r="D2" s="68"/>
      <c r="E2" s="68"/>
      <c r="F2" s="69"/>
      <c r="G2" s="70"/>
      <c r="V2" s="72" t="s">
        <v>4</v>
      </c>
    </row>
    <row r="3" spans="1:34" s="78" customFormat="1" ht="27.75" customHeight="1">
      <c r="A3" s="120"/>
      <c r="B3" s="372"/>
      <c r="C3" s="110"/>
      <c r="D3" s="111"/>
      <c r="E3" s="111"/>
      <c r="F3" s="112"/>
      <c r="G3" s="113"/>
      <c r="V3" s="73" t="str">
        <f>"rendicontazione "&amp;IF(riepilogo!scelta="R","Sviluppo",IF(riepilogo!scelta="I","Innovazione organizzazione",""))&amp;" - diario ricercatori e manodopera"</f>
        <v>rendicontazione  - diario ricercatori e manodopera</v>
      </c>
      <c r="AH3" s="119"/>
    </row>
    <row r="4" spans="1:3" s="77" customFormat="1" ht="9">
      <c r="A4" s="60"/>
      <c r="B4" s="375"/>
      <c r="C4" s="76"/>
    </row>
    <row r="5" spans="1:3" s="57" customFormat="1" ht="9">
      <c r="A5" s="369"/>
      <c r="B5" s="374"/>
      <c r="C5" s="56"/>
    </row>
  </sheetData>
  <sheetProtection password="CC02" sheet="1" objects="1" scenarios="1"/>
  <dataValidations count="1">
    <dataValidation type="whole" allowBlank="1" showInputMessage="1" showErrorMessage="1" sqref="C6:IV65536">
      <formula1>0</formula1>
      <formula2>240</formula2>
    </dataValidation>
  </dataValidations>
  <printOptions/>
  <pageMargins left="0.2755905511811024" right="0.3937007874015748" top="0.3937007874015748" bottom="1.1023622047244095" header="0.31496062992125984" footer="0.3937007874015748"/>
  <pageSetup horizontalDpi="300" verticalDpi="300" orientation="portrait" paperSize="9" r:id="rId1"/>
  <headerFooter alignWithMargins="0">
    <oddFooter>&amp;R&amp;"Verdana,Normale"&amp;8&amp;P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9">
    <tabColor indexed="50"/>
    <pageSetUpPr fitToPage="1"/>
  </sheetPr>
  <dimension ref="A1:T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140625" style="192" bestFit="1" customWidth="1"/>
    <col min="2" max="2" width="25.00390625" style="17" customWidth="1"/>
    <col min="3" max="3" width="24.57421875" style="17" customWidth="1"/>
    <col min="4" max="4" width="6.8515625" style="20" customWidth="1"/>
    <col min="5" max="5" width="6.421875" style="24" customWidth="1"/>
    <col min="6" max="6" width="10.8515625" style="17" customWidth="1"/>
    <col min="7" max="7" width="4.421875" style="150" customWidth="1"/>
    <col min="8" max="8" width="8.8515625" style="91" customWidth="1"/>
    <col min="9" max="9" width="10.8515625" style="24" customWidth="1"/>
    <col min="10" max="10" width="9.28125" style="208" customWidth="1"/>
    <col min="11" max="11" width="15.421875" style="17" customWidth="1"/>
    <col min="12" max="12" width="2.57421875" style="49" customWidth="1"/>
    <col min="13" max="13" width="4.8515625" style="310" hidden="1" customWidth="1"/>
    <col min="14" max="14" width="2.140625" style="304" hidden="1" customWidth="1"/>
    <col min="15" max="15" width="11.421875" style="23" hidden="1" customWidth="1"/>
    <col min="16" max="16" width="1.7109375" style="291" hidden="1" customWidth="1"/>
    <col min="17" max="17" width="3.57421875" style="305" hidden="1" customWidth="1"/>
    <col min="18" max="18" width="3.57421875" style="304" hidden="1" customWidth="1"/>
    <col min="19" max="19" width="10.8515625" style="303" hidden="1" customWidth="1"/>
    <col min="20" max="20" width="44.28125" style="114" hidden="1" customWidth="1"/>
    <col min="21" max="21" width="9.140625" style="17" hidden="1" customWidth="1"/>
    <col min="22" max="22" width="9.421875" style="17" customWidth="1"/>
    <col min="23" max="24" width="9.140625" style="17" customWidth="1"/>
    <col min="25" max="16384" width="9.140625" style="17" customWidth="1"/>
  </cols>
  <sheetData>
    <row r="1" spans="1:20" ht="17.25" customHeight="1">
      <c r="A1" s="191"/>
      <c r="B1" s="58" t="s">
        <v>10</v>
      </c>
      <c r="C1" s="58"/>
      <c r="D1" s="106">
        <f>datainizioprogetto</f>
        <v>0</v>
      </c>
      <c r="F1" s="39"/>
      <c r="G1" s="149"/>
      <c r="H1" s="92"/>
      <c r="K1" s="40" t="s">
        <v>4</v>
      </c>
      <c r="L1" s="40"/>
      <c r="M1" s="243" t="s">
        <v>59</v>
      </c>
      <c r="S1" s="306"/>
      <c r="T1" s="40" t="s">
        <v>4</v>
      </c>
    </row>
    <row r="2" spans="1:20" ht="17.25" customHeight="1" thickBot="1">
      <c r="A2" s="191"/>
      <c r="D2" s="106">
        <f>datafineprogetto</f>
        <v>0</v>
      </c>
      <c r="F2" s="39"/>
      <c r="G2" s="149"/>
      <c r="H2" s="92"/>
      <c r="K2" s="41" t="s">
        <v>71</v>
      </c>
      <c r="L2" s="41"/>
      <c r="M2" s="307"/>
      <c r="O2" s="284"/>
      <c r="P2" s="285"/>
      <c r="Q2" s="308"/>
      <c r="R2" s="309"/>
      <c r="S2" s="286"/>
      <c r="T2" s="41" t="str">
        <f>"rendicontazione "&amp;IF(riepilogo!scelta="R","Ricerca",IF(riepilogo!scelta="I","Innovazione processi",""))&amp;" - elenco d)"</f>
        <v>rendicontazione  - elenco d)</v>
      </c>
    </row>
    <row r="3" spans="2:20" ht="18.75" customHeight="1" thickBot="1" thickTop="1">
      <c r="B3" s="37" t="s">
        <v>99</v>
      </c>
      <c r="C3" s="37"/>
      <c r="E3" s="50"/>
      <c r="H3" s="17"/>
      <c r="I3" s="105"/>
      <c r="M3" s="288"/>
      <c r="N3" s="245"/>
      <c r="O3" s="245"/>
      <c r="P3" s="289"/>
      <c r="Q3" s="245"/>
      <c r="R3" s="245"/>
      <c r="S3" s="248" t="s">
        <v>39</v>
      </c>
      <c r="T3" s="249"/>
    </row>
    <row r="4" spans="2:20" ht="11.25" customHeight="1" thickTop="1">
      <c r="B4" s="95"/>
      <c r="C4" s="95"/>
      <c r="E4" s="50"/>
      <c r="F4" s="32"/>
      <c r="H4" s="17"/>
      <c r="S4" s="292"/>
      <c r="T4" s="311"/>
    </row>
    <row r="5" spans="2:20" ht="6.75" customHeight="1">
      <c r="B5" s="39"/>
      <c r="C5" s="39"/>
      <c r="E5" s="50"/>
      <c r="F5" s="32"/>
      <c r="H5" s="17"/>
      <c r="K5" s="98"/>
      <c r="L5" s="200"/>
      <c r="S5" s="44"/>
      <c r="T5" s="253"/>
    </row>
    <row r="6" spans="1:20" s="43" customFormat="1" ht="9.75" customHeight="1">
      <c r="A6" s="193"/>
      <c r="B6" s="482" t="s">
        <v>51</v>
      </c>
      <c r="C6" s="482" t="s">
        <v>52</v>
      </c>
      <c r="D6" s="487" t="s">
        <v>20</v>
      </c>
      <c r="E6" s="488"/>
      <c r="F6" s="489"/>
      <c r="G6" s="484" t="s">
        <v>63</v>
      </c>
      <c r="H6" s="485"/>
      <c r="I6" s="485"/>
      <c r="J6" s="486"/>
      <c r="K6" s="493" t="s">
        <v>115</v>
      </c>
      <c r="L6" s="494"/>
      <c r="M6" s="477" t="s">
        <v>45</v>
      </c>
      <c r="N6" s="481"/>
      <c r="O6" s="479" t="s">
        <v>47</v>
      </c>
      <c r="P6" s="460" t="str">
        <f>IF(riepilogo!scelta="I","I"," R / S")</f>
        <v> R / S</v>
      </c>
      <c r="Q6" s="491" t="s">
        <v>46</v>
      </c>
      <c r="R6" s="481"/>
      <c r="S6" s="479" t="s">
        <v>107</v>
      </c>
      <c r="T6" s="475" t="s">
        <v>24</v>
      </c>
    </row>
    <row r="7" spans="1:20" ht="30.75" customHeight="1">
      <c r="A7" s="194"/>
      <c r="B7" s="483"/>
      <c r="C7" s="483"/>
      <c r="D7" s="34" t="s">
        <v>21</v>
      </c>
      <c r="E7" s="26" t="s">
        <v>23</v>
      </c>
      <c r="F7" s="34" t="s">
        <v>53</v>
      </c>
      <c r="G7" s="151" t="s">
        <v>21</v>
      </c>
      <c r="H7" s="89" t="s">
        <v>64</v>
      </c>
      <c r="I7" s="89" t="s">
        <v>27</v>
      </c>
      <c r="J7" s="89" t="s">
        <v>65</v>
      </c>
      <c r="K7" s="166" t="s">
        <v>76</v>
      </c>
      <c r="L7" s="394" t="str">
        <f>IF(riepilogo!scelta="I","I"," R / S")</f>
        <v> R / S</v>
      </c>
      <c r="M7" s="478"/>
      <c r="N7" s="481"/>
      <c r="O7" s="480"/>
      <c r="P7" s="461"/>
      <c r="Q7" s="492"/>
      <c r="R7" s="481"/>
      <c r="S7" s="480"/>
      <c r="T7" s="476"/>
    </row>
    <row r="8" spans="1:20" ht="18.75" customHeight="1">
      <c r="A8" s="194">
        <v>1</v>
      </c>
      <c r="B8" s="13"/>
      <c r="C8" s="13"/>
      <c r="D8" s="16"/>
      <c r="E8" s="15"/>
      <c r="F8" s="168"/>
      <c r="G8" s="148">
        <f aca="true" t="shared" si="0" ref="G8:G26">IF(H8&lt;&gt;"",A8&amp;"d","")</f>
      </c>
      <c r="H8" s="93"/>
      <c r="I8" s="165">
        <f>IF(F8=0,0,F8)</f>
        <v>0</v>
      </c>
      <c r="J8" s="15"/>
      <c r="K8" s="101"/>
      <c r="L8" s="55"/>
      <c r="M8" s="295"/>
      <c r="O8" s="115">
        <f>K8</f>
        <v>0</v>
      </c>
      <c r="P8" s="426">
        <f aca="true" t="shared" si="1" ref="P8:P25">IF(L8="","",L8)</f>
      </c>
      <c r="Q8" s="296"/>
      <c r="R8" s="297"/>
      <c r="S8" s="115">
        <f>O8</f>
        <v>0</v>
      </c>
      <c r="T8" s="176"/>
    </row>
    <row r="9" spans="1:20" ht="18.75" customHeight="1">
      <c r="A9" s="194">
        <v>2</v>
      </c>
      <c r="B9" s="13"/>
      <c r="C9" s="13"/>
      <c r="D9" s="16"/>
      <c r="E9" s="15"/>
      <c r="F9" s="168"/>
      <c r="G9" s="148">
        <f t="shared" si="0"/>
      </c>
      <c r="H9" s="93"/>
      <c r="I9" s="165">
        <f aca="true" t="shared" si="2" ref="I9:I24">IF(F9=0,0,F9)</f>
        <v>0</v>
      </c>
      <c r="J9" s="15"/>
      <c r="K9" s="101"/>
      <c r="L9" s="55"/>
      <c r="M9" s="295"/>
      <c r="N9" s="297"/>
      <c r="O9" s="115">
        <f aca="true" t="shared" si="3" ref="O9:O25">K9</f>
        <v>0</v>
      </c>
      <c r="P9" s="426">
        <f t="shared" si="1"/>
      </c>
      <c r="Q9" s="296"/>
      <c r="R9" s="297"/>
      <c r="S9" s="115">
        <f aca="true" t="shared" si="4" ref="S9:S25">O9</f>
        <v>0</v>
      </c>
      <c r="T9" s="176"/>
    </row>
    <row r="10" spans="1:20" ht="18.75" customHeight="1">
      <c r="A10" s="194">
        <v>3</v>
      </c>
      <c r="B10" s="13"/>
      <c r="C10" s="13"/>
      <c r="D10" s="16"/>
      <c r="E10" s="15"/>
      <c r="F10" s="168"/>
      <c r="G10" s="148">
        <f t="shared" si="0"/>
      </c>
      <c r="H10" s="93"/>
      <c r="I10" s="165">
        <f t="shared" si="2"/>
        <v>0</v>
      </c>
      <c r="J10" s="15"/>
      <c r="K10" s="101"/>
      <c r="L10" s="55"/>
      <c r="M10" s="295"/>
      <c r="N10" s="297"/>
      <c r="O10" s="115">
        <f t="shared" si="3"/>
        <v>0</v>
      </c>
      <c r="P10" s="426">
        <f t="shared" si="1"/>
      </c>
      <c r="Q10" s="296"/>
      <c r="R10" s="297"/>
      <c r="S10" s="115">
        <f t="shared" si="4"/>
        <v>0</v>
      </c>
      <c r="T10" s="176"/>
    </row>
    <row r="11" spans="1:20" ht="18.75" customHeight="1">
      <c r="A11" s="194">
        <v>4</v>
      </c>
      <c r="B11" s="13"/>
      <c r="C11" s="13"/>
      <c r="D11" s="16"/>
      <c r="E11" s="15"/>
      <c r="F11" s="168"/>
      <c r="G11" s="148">
        <f t="shared" si="0"/>
      </c>
      <c r="H11" s="93"/>
      <c r="I11" s="165">
        <f t="shared" si="2"/>
        <v>0</v>
      </c>
      <c r="J11" s="15"/>
      <c r="K11" s="101"/>
      <c r="L11" s="55"/>
      <c r="M11" s="295"/>
      <c r="N11" s="297"/>
      <c r="O11" s="115">
        <f t="shared" si="3"/>
        <v>0</v>
      </c>
      <c r="P11" s="426">
        <f t="shared" si="1"/>
      </c>
      <c r="Q11" s="296"/>
      <c r="R11" s="297"/>
      <c r="S11" s="115">
        <f t="shared" si="4"/>
        <v>0</v>
      </c>
      <c r="T11" s="176"/>
    </row>
    <row r="12" spans="1:20" ht="18.75" customHeight="1">
      <c r="A12" s="194">
        <v>5</v>
      </c>
      <c r="B12" s="13"/>
      <c r="C12" s="13"/>
      <c r="D12" s="16"/>
      <c r="E12" s="15"/>
      <c r="F12" s="168"/>
      <c r="G12" s="148">
        <f t="shared" si="0"/>
      </c>
      <c r="H12" s="93"/>
      <c r="I12" s="165">
        <f t="shared" si="2"/>
        <v>0</v>
      </c>
      <c r="J12" s="15"/>
      <c r="K12" s="101"/>
      <c r="L12" s="55"/>
      <c r="M12" s="295"/>
      <c r="N12" s="297"/>
      <c r="O12" s="115">
        <f t="shared" si="3"/>
        <v>0</v>
      </c>
      <c r="P12" s="426">
        <f t="shared" si="1"/>
      </c>
      <c r="Q12" s="296"/>
      <c r="R12" s="297"/>
      <c r="S12" s="115">
        <f t="shared" si="4"/>
        <v>0</v>
      </c>
      <c r="T12" s="176"/>
    </row>
    <row r="13" spans="1:20" ht="18.75" customHeight="1">
      <c r="A13" s="194">
        <v>6</v>
      </c>
      <c r="B13" s="13"/>
      <c r="C13" s="13"/>
      <c r="D13" s="16"/>
      <c r="E13" s="15"/>
      <c r="F13" s="168"/>
      <c r="G13" s="148">
        <f t="shared" si="0"/>
      </c>
      <c r="H13" s="93"/>
      <c r="I13" s="165">
        <f t="shared" si="2"/>
        <v>0</v>
      </c>
      <c r="J13" s="15"/>
      <c r="K13" s="101"/>
      <c r="L13" s="55"/>
      <c r="M13" s="295"/>
      <c r="N13" s="297"/>
      <c r="O13" s="115">
        <f t="shared" si="3"/>
        <v>0</v>
      </c>
      <c r="P13" s="426">
        <f t="shared" si="1"/>
      </c>
      <c r="Q13" s="296"/>
      <c r="R13" s="297"/>
      <c r="S13" s="115">
        <f t="shared" si="4"/>
        <v>0</v>
      </c>
      <c r="T13" s="176"/>
    </row>
    <row r="14" spans="1:20" ht="18.75" customHeight="1">
      <c r="A14" s="194">
        <v>7</v>
      </c>
      <c r="B14" s="13"/>
      <c r="C14" s="13"/>
      <c r="D14" s="16"/>
      <c r="E14" s="15"/>
      <c r="F14" s="168"/>
      <c r="G14" s="148">
        <f t="shared" si="0"/>
      </c>
      <c r="H14" s="93"/>
      <c r="I14" s="165">
        <f t="shared" si="2"/>
        <v>0</v>
      </c>
      <c r="J14" s="15"/>
      <c r="K14" s="101"/>
      <c r="L14" s="55"/>
      <c r="M14" s="295"/>
      <c r="N14" s="297"/>
      <c r="O14" s="115">
        <f t="shared" si="3"/>
        <v>0</v>
      </c>
      <c r="P14" s="426">
        <f t="shared" si="1"/>
      </c>
      <c r="Q14" s="296"/>
      <c r="R14" s="297"/>
      <c r="S14" s="115">
        <f t="shared" si="4"/>
        <v>0</v>
      </c>
      <c r="T14" s="176"/>
    </row>
    <row r="15" spans="1:20" ht="18.75" customHeight="1">
      <c r="A15" s="194">
        <v>8</v>
      </c>
      <c r="B15" s="13"/>
      <c r="C15" s="13"/>
      <c r="D15" s="16"/>
      <c r="E15" s="15"/>
      <c r="F15" s="168"/>
      <c r="G15" s="148">
        <f t="shared" si="0"/>
      </c>
      <c r="H15" s="93"/>
      <c r="I15" s="165">
        <f t="shared" si="2"/>
        <v>0</v>
      </c>
      <c r="J15" s="15"/>
      <c r="K15" s="101"/>
      <c r="L15" s="55"/>
      <c r="M15" s="295"/>
      <c r="N15" s="297"/>
      <c r="O15" s="115">
        <f t="shared" si="3"/>
        <v>0</v>
      </c>
      <c r="P15" s="426">
        <f t="shared" si="1"/>
      </c>
      <c r="Q15" s="296"/>
      <c r="R15" s="297"/>
      <c r="S15" s="115">
        <f t="shared" si="4"/>
        <v>0</v>
      </c>
      <c r="T15" s="176"/>
    </row>
    <row r="16" spans="1:20" ht="18.75" customHeight="1">
      <c r="A16" s="194">
        <v>9</v>
      </c>
      <c r="B16" s="13"/>
      <c r="C16" s="13"/>
      <c r="D16" s="16"/>
      <c r="E16" s="15"/>
      <c r="F16" s="168"/>
      <c r="G16" s="148">
        <f t="shared" si="0"/>
      </c>
      <c r="H16" s="93"/>
      <c r="I16" s="165">
        <f t="shared" si="2"/>
        <v>0</v>
      </c>
      <c r="J16" s="15"/>
      <c r="K16" s="101"/>
      <c r="L16" s="55"/>
      <c r="M16" s="295"/>
      <c r="N16" s="297"/>
      <c r="O16" s="115">
        <f t="shared" si="3"/>
        <v>0</v>
      </c>
      <c r="P16" s="426">
        <f t="shared" si="1"/>
      </c>
      <c r="Q16" s="296"/>
      <c r="R16" s="297"/>
      <c r="S16" s="115">
        <f t="shared" si="4"/>
        <v>0</v>
      </c>
      <c r="T16" s="176"/>
    </row>
    <row r="17" spans="1:20" ht="18.75" customHeight="1">
      <c r="A17" s="194">
        <v>10</v>
      </c>
      <c r="B17" s="13"/>
      <c r="C17" s="13"/>
      <c r="D17" s="16"/>
      <c r="E17" s="15"/>
      <c r="F17" s="168"/>
      <c r="G17" s="148">
        <f t="shared" si="0"/>
      </c>
      <c r="H17" s="93"/>
      <c r="I17" s="165">
        <f t="shared" si="2"/>
        <v>0</v>
      </c>
      <c r="J17" s="15"/>
      <c r="K17" s="101"/>
      <c r="L17" s="55"/>
      <c r="M17" s="295"/>
      <c r="N17" s="297"/>
      <c r="O17" s="115">
        <f t="shared" si="3"/>
        <v>0</v>
      </c>
      <c r="P17" s="426">
        <f t="shared" si="1"/>
      </c>
      <c r="Q17" s="296"/>
      <c r="R17" s="297"/>
      <c r="S17" s="115">
        <f t="shared" si="4"/>
        <v>0</v>
      </c>
      <c r="T17" s="176"/>
    </row>
    <row r="18" spans="1:20" ht="18.75" customHeight="1">
      <c r="A18" s="194">
        <v>11</v>
      </c>
      <c r="B18" s="13"/>
      <c r="C18" s="13"/>
      <c r="D18" s="16"/>
      <c r="E18" s="15"/>
      <c r="F18" s="168"/>
      <c r="G18" s="148">
        <f t="shared" si="0"/>
      </c>
      <c r="H18" s="93"/>
      <c r="I18" s="165">
        <f t="shared" si="2"/>
        <v>0</v>
      </c>
      <c r="J18" s="15"/>
      <c r="K18" s="101"/>
      <c r="L18" s="55"/>
      <c r="M18" s="295"/>
      <c r="N18" s="297"/>
      <c r="O18" s="115">
        <f t="shared" si="3"/>
        <v>0</v>
      </c>
      <c r="P18" s="426">
        <f t="shared" si="1"/>
      </c>
      <c r="Q18" s="296"/>
      <c r="R18" s="297"/>
      <c r="S18" s="115">
        <f t="shared" si="4"/>
        <v>0</v>
      </c>
      <c r="T18" s="176"/>
    </row>
    <row r="19" spans="1:20" ht="18.75" customHeight="1">
      <c r="A19" s="194">
        <v>12</v>
      </c>
      <c r="B19" s="13"/>
      <c r="C19" s="13"/>
      <c r="D19" s="16"/>
      <c r="E19" s="15"/>
      <c r="F19" s="168"/>
      <c r="G19" s="148">
        <f t="shared" si="0"/>
      </c>
      <c r="H19" s="93"/>
      <c r="I19" s="165">
        <f t="shared" si="2"/>
        <v>0</v>
      </c>
      <c r="J19" s="15"/>
      <c r="K19" s="101"/>
      <c r="L19" s="55"/>
      <c r="M19" s="295"/>
      <c r="N19" s="297"/>
      <c r="O19" s="115">
        <f t="shared" si="3"/>
        <v>0</v>
      </c>
      <c r="P19" s="426">
        <f t="shared" si="1"/>
      </c>
      <c r="Q19" s="296"/>
      <c r="R19" s="297"/>
      <c r="S19" s="115">
        <f t="shared" si="4"/>
        <v>0</v>
      </c>
      <c r="T19" s="176"/>
    </row>
    <row r="20" spans="1:20" ht="18.75" customHeight="1">
      <c r="A20" s="194">
        <v>13</v>
      </c>
      <c r="B20" s="13"/>
      <c r="C20" s="13"/>
      <c r="D20" s="16"/>
      <c r="E20" s="15"/>
      <c r="F20" s="168"/>
      <c r="G20" s="148">
        <f t="shared" si="0"/>
      </c>
      <c r="H20" s="93"/>
      <c r="I20" s="165">
        <f t="shared" si="2"/>
        <v>0</v>
      </c>
      <c r="J20" s="15"/>
      <c r="K20" s="101"/>
      <c r="L20" s="55"/>
      <c r="M20" s="295"/>
      <c r="N20" s="297"/>
      <c r="O20" s="115">
        <f t="shared" si="3"/>
        <v>0</v>
      </c>
      <c r="P20" s="426">
        <f t="shared" si="1"/>
      </c>
      <c r="Q20" s="296"/>
      <c r="R20" s="297"/>
      <c r="S20" s="115">
        <f t="shared" si="4"/>
        <v>0</v>
      </c>
      <c r="T20" s="176"/>
    </row>
    <row r="21" spans="1:20" ht="18.75" customHeight="1">
      <c r="A21" s="194">
        <v>14</v>
      </c>
      <c r="B21" s="13"/>
      <c r="C21" s="13"/>
      <c r="D21" s="16"/>
      <c r="E21" s="15"/>
      <c r="F21" s="168"/>
      <c r="G21" s="148">
        <f t="shared" si="0"/>
      </c>
      <c r="H21" s="93"/>
      <c r="I21" s="165">
        <f t="shared" si="2"/>
        <v>0</v>
      </c>
      <c r="J21" s="15"/>
      <c r="K21" s="101"/>
      <c r="L21" s="55"/>
      <c r="M21" s="295"/>
      <c r="N21" s="297"/>
      <c r="O21" s="115">
        <f t="shared" si="3"/>
        <v>0</v>
      </c>
      <c r="P21" s="426">
        <f t="shared" si="1"/>
      </c>
      <c r="Q21" s="296"/>
      <c r="R21" s="297"/>
      <c r="S21" s="115">
        <f t="shared" si="4"/>
        <v>0</v>
      </c>
      <c r="T21" s="176"/>
    </row>
    <row r="22" spans="1:20" ht="18.75" customHeight="1">
      <c r="A22" s="194">
        <v>15</v>
      </c>
      <c r="B22" s="13"/>
      <c r="C22" s="13"/>
      <c r="D22" s="16"/>
      <c r="E22" s="15"/>
      <c r="F22" s="168"/>
      <c r="G22" s="148">
        <f t="shared" si="0"/>
      </c>
      <c r="H22" s="93"/>
      <c r="I22" s="165">
        <f t="shared" si="2"/>
        <v>0</v>
      </c>
      <c r="J22" s="15"/>
      <c r="K22" s="101"/>
      <c r="L22" s="55"/>
      <c r="M22" s="295"/>
      <c r="N22" s="297"/>
      <c r="O22" s="115">
        <f t="shared" si="3"/>
        <v>0</v>
      </c>
      <c r="P22" s="426">
        <f t="shared" si="1"/>
      </c>
      <c r="Q22" s="296"/>
      <c r="R22" s="297"/>
      <c r="S22" s="115">
        <f t="shared" si="4"/>
        <v>0</v>
      </c>
      <c r="T22" s="176"/>
    </row>
    <row r="23" spans="1:20" ht="18.75" customHeight="1">
      <c r="A23" s="194">
        <v>16</v>
      </c>
      <c r="B23" s="13"/>
      <c r="C23" s="13"/>
      <c r="D23" s="16"/>
      <c r="E23" s="15"/>
      <c r="F23" s="168"/>
      <c r="G23" s="148">
        <f t="shared" si="0"/>
      </c>
      <c r="H23" s="93"/>
      <c r="I23" s="165">
        <f t="shared" si="2"/>
        <v>0</v>
      </c>
      <c r="J23" s="15"/>
      <c r="K23" s="101"/>
      <c r="L23" s="55"/>
      <c r="M23" s="295"/>
      <c r="N23" s="297"/>
      <c r="O23" s="115">
        <f t="shared" si="3"/>
        <v>0</v>
      </c>
      <c r="P23" s="426">
        <f t="shared" si="1"/>
      </c>
      <c r="Q23" s="296"/>
      <c r="R23" s="297"/>
      <c r="S23" s="115">
        <f t="shared" si="4"/>
        <v>0</v>
      </c>
      <c r="T23" s="176"/>
    </row>
    <row r="24" spans="1:20" ht="18.75" customHeight="1">
      <c r="A24" s="194">
        <v>17</v>
      </c>
      <c r="B24" s="13"/>
      <c r="C24" s="13"/>
      <c r="D24" s="16"/>
      <c r="E24" s="15"/>
      <c r="F24" s="168"/>
      <c r="G24" s="148">
        <f t="shared" si="0"/>
      </c>
      <c r="H24" s="93"/>
      <c r="I24" s="165">
        <f t="shared" si="2"/>
        <v>0</v>
      </c>
      <c r="J24" s="15"/>
      <c r="K24" s="101"/>
      <c r="L24" s="55"/>
      <c r="M24" s="295"/>
      <c r="N24" s="297"/>
      <c r="O24" s="115">
        <f t="shared" si="3"/>
        <v>0</v>
      </c>
      <c r="P24" s="426">
        <f t="shared" si="1"/>
      </c>
      <c r="Q24" s="296"/>
      <c r="R24" s="297"/>
      <c r="S24" s="115">
        <f t="shared" si="4"/>
        <v>0</v>
      </c>
      <c r="T24" s="176"/>
    </row>
    <row r="25" spans="1:20" ht="18.75" customHeight="1">
      <c r="A25" s="194">
        <v>18</v>
      </c>
      <c r="B25" s="13"/>
      <c r="C25" s="13"/>
      <c r="D25" s="16"/>
      <c r="E25" s="15"/>
      <c r="F25" s="168"/>
      <c r="G25" s="148">
        <f>IF(H25&lt;&gt;"",A25&amp;"d","")</f>
      </c>
      <c r="H25" s="93"/>
      <c r="I25" s="165">
        <f>IF(F25=0,0,F25)</f>
        <v>0</v>
      </c>
      <c r="J25" s="15"/>
      <c r="K25" s="101"/>
      <c r="L25" s="55"/>
      <c r="M25" s="295"/>
      <c r="N25" s="297"/>
      <c r="O25" s="115">
        <f t="shared" si="3"/>
        <v>0</v>
      </c>
      <c r="P25" s="426">
        <f t="shared" si="1"/>
      </c>
      <c r="Q25" s="296"/>
      <c r="R25" s="297"/>
      <c r="S25" s="115">
        <f t="shared" si="4"/>
        <v>0</v>
      </c>
      <c r="T25" s="176"/>
    </row>
    <row r="26" spans="1:20" s="47" customFormat="1" ht="13.5" customHeight="1">
      <c r="A26" s="207" t="s">
        <v>6</v>
      </c>
      <c r="B26" s="36" t="str">
        <f>IF(riepilogo!scelta="I","","TOTALE RICERCA")</f>
        <v>TOTALE RICERCA</v>
      </c>
      <c r="C26" s="80"/>
      <c r="D26" s="228">
        <f>COUNTA(D8:D25)</f>
        <v>0</v>
      </c>
      <c r="E26" s="53"/>
      <c r="F26" s="227">
        <f>SUM(F8:F25)</f>
        <v>0</v>
      </c>
      <c r="G26" s="152">
        <f t="shared" si="0"/>
      </c>
      <c r="H26" s="45"/>
      <c r="I26" s="405">
        <f>SUM(I8:I25)</f>
        <v>0</v>
      </c>
      <c r="J26" s="53"/>
      <c r="K26" s="398">
        <f>IF($F$8=0,0,IF(riepilogo!scelta="I",0,SUMIF(L8:L25,"R",K8:K25)))</f>
        <v>0</v>
      </c>
      <c r="L26" s="395"/>
      <c r="M26" s="298">
        <f>COUNTIF(M8:M25,"=x")</f>
        <v>0</v>
      </c>
      <c r="N26" s="403"/>
      <c r="O26" s="46">
        <f>IF($F$8=0,0,IF(riepilogo!scelta="I",0,SUMIF($P8:$P25,"R",O8:O25)))</f>
        <v>0</v>
      </c>
      <c r="P26" s="299"/>
      <c r="Q26" s="404">
        <f>COUNTIF(Q8:Q25,"=x")</f>
        <v>0</v>
      </c>
      <c r="R26" s="403"/>
      <c r="S26" s="46">
        <f>IF($F$8=0,0,IF(riepilogo!scelta="I",0,SUMIF($P8:$P25,"R",S8:S25)))</f>
        <v>0</v>
      </c>
      <c r="T26" s="176"/>
    </row>
    <row r="27" spans="1:20" s="47" customFormat="1" ht="12.75" customHeight="1">
      <c r="A27" s="194"/>
      <c r="B27" s="36" t="str">
        <f>IF(riepilogo!scelta="I","TOTALE INNOVAZIONE","TOTALE SVILUPPO")</f>
        <v>TOTALE SVILUPPO</v>
      </c>
      <c r="C27" s="80"/>
      <c r="D27" s="44"/>
      <c r="E27" s="53"/>
      <c r="F27" s="116"/>
      <c r="G27" s="152"/>
      <c r="H27" s="45"/>
      <c r="I27" s="53"/>
      <c r="J27" s="53"/>
      <c r="K27" s="46">
        <f>IF($F$8=0,0,IF(riepilogo!scelta="I",SUM(K8:K25),SUMIF(L8:L25,"S",K8:K25)))</f>
        <v>0</v>
      </c>
      <c r="L27" s="396"/>
      <c r="M27" s="301">
        <f>IF(K8=0,0,SUMIF(M8:M25,"x",K8:K25))</f>
        <v>0</v>
      </c>
      <c r="N27" s="403"/>
      <c r="O27" s="46">
        <f>IF($F$8=0,0,IF(riepilogo!scelta="I",SUM(O8:O25),SUMIF($P8:$P25,"S",O8:O25)))</f>
        <v>0</v>
      </c>
      <c r="P27" s="201"/>
      <c r="Q27" s="302">
        <f>IF(AND(O26=0,O27=0),0,SUMIF(Q8:Q25,"x",O8:O25))</f>
        <v>0</v>
      </c>
      <c r="R27" s="403"/>
      <c r="S27" s="46">
        <f>IF($F$8=0,0,IF(riepilogo!scelta="I",SUM(S8:S25),SUMIF($P8:$P25,"S",S8:S25)))</f>
        <v>0</v>
      </c>
      <c r="T27" s="176"/>
    </row>
    <row r="28" spans="2:19" ht="22.5" customHeight="1">
      <c r="B28" s="490" t="s">
        <v>119</v>
      </c>
      <c r="C28" s="490"/>
      <c r="D28" s="490"/>
      <c r="E28" s="490"/>
      <c r="F28" s="490"/>
      <c r="G28" s="490"/>
      <c r="H28" s="490"/>
      <c r="I28" s="313"/>
      <c r="J28" s="314"/>
      <c r="K28" s="400">
        <f>SUM(K26:K27)</f>
        <v>0</v>
      </c>
      <c r="L28" s="315"/>
      <c r="O28" s="399">
        <f>SUM(O26:O27)</f>
        <v>0</v>
      </c>
      <c r="S28" s="401">
        <f>SUM(S26:S27)</f>
        <v>0</v>
      </c>
    </row>
    <row r="29" spans="2:8" ht="10.5">
      <c r="B29" s="490"/>
      <c r="C29" s="490"/>
      <c r="D29" s="490"/>
      <c r="E29" s="490"/>
      <c r="F29" s="490"/>
      <c r="G29" s="490"/>
      <c r="H29" s="490"/>
    </row>
  </sheetData>
  <sheetProtection password="CC02" sheet="1" objects="1" scenarios="1" formatColumns="0" formatRows="0"/>
  <mergeCells count="14">
    <mergeCell ref="B6:B7"/>
    <mergeCell ref="G6:J6"/>
    <mergeCell ref="D6:F6"/>
    <mergeCell ref="B28:H29"/>
    <mergeCell ref="Q6:Q7"/>
    <mergeCell ref="C6:C7"/>
    <mergeCell ref="K6:L6"/>
    <mergeCell ref="T6:T7"/>
    <mergeCell ref="M6:M7"/>
    <mergeCell ref="O6:O7"/>
    <mergeCell ref="P6:P7"/>
    <mergeCell ref="N6:N7"/>
    <mergeCell ref="R6:R7"/>
    <mergeCell ref="S6:S7"/>
  </mergeCells>
  <conditionalFormatting sqref="Q8:Q25">
    <cfRule type="cellIs" priority="94" dxfId="0" operator="notEqual" stopIfTrue="1">
      <formula>M8</formula>
    </cfRule>
  </conditionalFormatting>
  <conditionalFormatting sqref="E8:E25">
    <cfRule type="cellIs" priority="95" dxfId="0" operator="lessThan" stopIfTrue="1">
      <formula>$D$1</formula>
    </cfRule>
    <cfRule type="cellIs" priority="96" dxfId="0" operator="greaterThan" stopIfTrue="1">
      <formula>$D$2</formula>
    </cfRule>
  </conditionalFormatting>
  <conditionalFormatting sqref="K26">
    <cfRule type="expression" priority="206" dxfId="76" stopIfTrue="1">
      <formula>$L$7="R/S"</formula>
    </cfRule>
    <cfRule type="expression" priority="207" dxfId="77" stopIfTrue="1">
      <formula>$L$6="I"</formula>
    </cfRule>
  </conditionalFormatting>
  <conditionalFormatting sqref="L8">
    <cfRule type="expression" priority="71" dxfId="11" stopIfTrue="1">
      <formula>AND(K8&gt;0,L8="")</formula>
    </cfRule>
    <cfRule type="cellIs" priority="72" dxfId="10" operator="equal" stopIfTrue="1">
      <formula>"S"</formula>
    </cfRule>
  </conditionalFormatting>
  <conditionalFormatting sqref="L9">
    <cfRule type="expression" priority="69" dxfId="11" stopIfTrue="1">
      <formula>AND(K9&gt;0,L9="")</formula>
    </cfRule>
    <cfRule type="cellIs" priority="70" dxfId="10" operator="equal" stopIfTrue="1">
      <formula>"S"</formula>
    </cfRule>
  </conditionalFormatting>
  <conditionalFormatting sqref="L10">
    <cfRule type="expression" priority="67" dxfId="11" stopIfTrue="1">
      <formula>AND(K10&gt;0,L10="")</formula>
    </cfRule>
    <cfRule type="cellIs" priority="68" dxfId="10" operator="equal" stopIfTrue="1">
      <formula>"S"</formula>
    </cfRule>
  </conditionalFormatting>
  <conditionalFormatting sqref="L11">
    <cfRule type="expression" priority="65" dxfId="11" stopIfTrue="1">
      <formula>AND(K11&gt;0,L11="")</formula>
    </cfRule>
    <cfRule type="cellIs" priority="66" dxfId="10" operator="equal" stopIfTrue="1">
      <formula>"S"</formula>
    </cfRule>
  </conditionalFormatting>
  <conditionalFormatting sqref="L12">
    <cfRule type="expression" priority="63" dxfId="11" stopIfTrue="1">
      <formula>AND(K12&gt;0,L12="")</formula>
    </cfRule>
    <cfRule type="cellIs" priority="64" dxfId="10" operator="equal" stopIfTrue="1">
      <formula>"S"</formula>
    </cfRule>
  </conditionalFormatting>
  <conditionalFormatting sqref="L13">
    <cfRule type="expression" priority="61" dxfId="11" stopIfTrue="1">
      <formula>AND(K13&gt;0,L13="")</formula>
    </cfRule>
    <cfRule type="cellIs" priority="62" dxfId="10" operator="equal" stopIfTrue="1">
      <formula>"S"</formula>
    </cfRule>
  </conditionalFormatting>
  <conditionalFormatting sqref="L14">
    <cfRule type="expression" priority="59" dxfId="11" stopIfTrue="1">
      <formula>AND(K14&gt;0,L14="")</formula>
    </cfRule>
    <cfRule type="cellIs" priority="60" dxfId="10" operator="equal" stopIfTrue="1">
      <formula>"S"</formula>
    </cfRule>
  </conditionalFormatting>
  <conditionalFormatting sqref="L15">
    <cfRule type="expression" priority="57" dxfId="11" stopIfTrue="1">
      <formula>AND(K15&gt;0,L15="")</formula>
    </cfRule>
    <cfRule type="cellIs" priority="58" dxfId="10" operator="equal" stopIfTrue="1">
      <formula>"S"</formula>
    </cfRule>
  </conditionalFormatting>
  <conditionalFormatting sqref="L16">
    <cfRule type="expression" priority="55" dxfId="11" stopIfTrue="1">
      <formula>AND(K16&gt;0,L16="")</formula>
    </cfRule>
    <cfRule type="cellIs" priority="56" dxfId="10" operator="equal" stopIfTrue="1">
      <formula>"S"</formula>
    </cfRule>
  </conditionalFormatting>
  <conditionalFormatting sqref="L17">
    <cfRule type="expression" priority="53" dxfId="11" stopIfTrue="1">
      <formula>AND(K17&gt;0,L17="")</formula>
    </cfRule>
    <cfRule type="cellIs" priority="54" dxfId="10" operator="equal" stopIfTrue="1">
      <formula>"S"</formula>
    </cfRule>
  </conditionalFormatting>
  <conditionalFormatting sqref="L18">
    <cfRule type="expression" priority="51" dxfId="11" stopIfTrue="1">
      <formula>AND(K18&gt;0,L18="")</formula>
    </cfRule>
    <cfRule type="cellIs" priority="52" dxfId="10" operator="equal" stopIfTrue="1">
      <formula>"S"</formula>
    </cfRule>
  </conditionalFormatting>
  <conditionalFormatting sqref="L19">
    <cfRule type="expression" priority="49" dxfId="11" stopIfTrue="1">
      <formula>AND(K19&gt;0,L19="")</formula>
    </cfRule>
    <cfRule type="cellIs" priority="50" dxfId="10" operator="equal" stopIfTrue="1">
      <formula>"S"</formula>
    </cfRule>
  </conditionalFormatting>
  <conditionalFormatting sqref="L20">
    <cfRule type="expression" priority="47" dxfId="11" stopIfTrue="1">
      <formula>AND(K20&gt;0,L20="")</formula>
    </cfRule>
    <cfRule type="cellIs" priority="48" dxfId="10" operator="equal" stopIfTrue="1">
      <formula>"S"</formula>
    </cfRule>
  </conditionalFormatting>
  <conditionalFormatting sqref="L21">
    <cfRule type="expression" priority="45" dxfId="11" stopIfTrue="1">
      <formula>AND(K21&gt;0,L21="")</formula>
    </cfRule>
    <cfRule type="cellIs" priority="46" dxfId="10" operator="equal" stopIfTrue="1">
      <formula>"S"</formula>
    </cfRule>
  </conditionalFormatting>
  <conditionalFormatting sqref="L22">
    <cfRule type="expression" priority="43" dxfId="11" stopIfTrue="1">
      <formula>AND(K22&gt;0,L22="")</formula>
    </cfRule>
    <cfRule type="cellIs" priority="44" dxfId="10" operator="equal" stopIfTrue="1">
      <formula>"S"</formula>
    </cfRule>
  </conditionalFormatting>
  <conditionalFormatting sqref="L23">
    <cfRule type="expression" priority="41" dxfId="11" stopIfTrue="1">
      <formula>AND(K23&gt;0,L23="")</formula>
    </cfRule>
    <cfRule type="cellIs" priority="42" dxfId="10" operator="equal" stopIfTrue="1">
      <formula>"S"</formula>
    </cfRule>
  </conditionalFormatting>
  <conditionalFormatting sqref="L24">
    <cfRule type="expression" priority="39" dxfId="11" stopIfTrue="1">
      <formula>AND(K24&gt;0,L24="")</formula>
    </cfRule>
    <cfRule type="cellIs" priority="40" dxfId="10" operator="equal" stopIfTrue="1">
      <formula>"S"</formula>
    </cfRule>
  </conditionalFormatting>
  <conditionalFormatting sqref="L25">
    <cfRule type="expression" priority="37" dxfId="11" stopIfTrue="1">
      <formula>AND(K25&gt;0,L25="")</formula>
    </cfRule>
    <cfRule type="cellIs" priority="38" dxfId="10" operator="equal" stopIfTrue="1">
      <formula>"S"</formula>
    </cfRule>
  </conditionalFormatting>
  <conditionalFormatting sqref="P8">
    <cfRule type="expression" priority="35" dxfId="11" stopIfTrue="1">
      <formula>AND(O8&gt;0,P8="")</formula>
    </cfRule>
    <cfRule type="cellIs" priority="36" dxfId="10" operator="equal" stopIfTrue="1">
      <formula>"S"</formula>
    </cfRule>
  </conditionalFormatting>
  <conditionalFormatting sqref="P9">
    <cfRule type="expression" priority="33" dxfId="11" stopIfTrue="1">
      <formula>AND(O9&gt;0,P9="")</formula>
    </cfRule>
    <cfRule type="cellIs" priority="34" dxfId="10" operator="equal" stopIfTrue="1">
      <formula>"S"</formula>
    </cfRule>
  </conditionalFormatting>
  <conditionalFormatting sqref="P10">
    <cfRule type="expression" priority="31" dxfId="11" stopIfTrue="1">
      <formula>AND(O10&gt;0,P10="")</formula>
    </cfRule>
    <cfRule type="cellIs" priority="32" dxfId="10" operator="equal" stopIfTrue="1">
      <formula>"S"</formula>
    </cfRule>
  </conditionalFormatting>
  <conditionalFormatting sqref="P11">
    <cfRule type="expression" priority="29" dxfId="11" stopIfTrue="1">
      <formula>AND(O11&gt;0,P11="")</formula>
    </cfRule>
    <cfRule type="cellIs" priority="30" dxfId="10" operator="equal" stopIfTrue="1">
      <formula>"S"</formula>
    </cfRule>
  </conditionalFormatting>
  <conditionalFormatting sqref="P12">
    <cfRule type="expression" priority="27" dxfId="11" stopIfTrue="1">
      <formula>AND(O12&gt;0,P12="")</formula>
    </cfRule>
    <cfRule type="cellIs" priority="28" dxfId="10" operator="equal" stopIfTrue="1">
      <formula>"S"</formula>
    </cfRule>
  </conditionalFormatting>
  <conditionalFormatting sqref="P13">
    <cfRule type="expression" priority="25" dxfId="11" stopIfTrue="1">
      <formula>AND(O13&gt;0,P13="")</formula>
    </cfRule>
    <cfRule type="cellIs" priority="26" dxfId="10" operator="equal" stopIfTrue="1">
      <formula>"S"</formula>
    </cfRule>
  </conditionalFormatting>
  <conditionalFormatting sqref="P14">
    <cfRule type="expression" priority="23" dxfId="11" stopIfTrue="1">
      <formula>AND(O14&gt;0,P14="")</formula>
    </cfRule>
    <cfRule type="cellIs" priority="24" dxfId="10" operator="equal" stopIfTrue="1">
      <formula>"S"</formula>
    </cfRule>
  </conditionalFormatting>
  <conditionalFormatting sqref="P15">
    <cfRule type="expression" priority="21" dxfId="11" stopIfTrue="1">
      <formula>AND(O15&gt;0,P15="")</formula>
    </cfRule>
    <cfRule type="cellIs" priority="22" dxfId="10" operator="equal" stopIfTrue="1">
      <formula>"S"</formula>
    </cfRule>
  </conditionalFormatting>
  <conditionalFormatting sqref="P16">
    <cfRule type="expression" priority="19" dxfId="11" stopIfTrue="1">
      <formula>AND(O16&gt;0,P16="")</formula>
    </cfRule>
    <cfRule type="cellIs" priority="20" dxfId="10" operator="equal" stopIfTrue="1">
      <formula>"S"</formula>
    </cfRule>
  </conditionalFormatting>
  <conditionalFormatting sqref="P17">
    <cfRule type="expression" priority="17" dxfId="11" stopIfTrue="1">
      <formula>AND(O17&gt;0,P17="")</formula>
    </cfRule>
    <cfRule type="cellIs" priority="18" dxfId="10" operator="equal" stopIfTrue="1">
      <formula>"S"</formula>
    </cfRule>
  </conditionalFormatting>
  <conditionalFormatting sqref="P18">
    <cfRule type="expression" priority="15" dxfId="11" stopIfTrue="1">
      <formula>AND(O18&gt;0,P18="")</formula>
    </cfRule>
    <cfRule type="cellIs" priority="16" dxfId="10" operator="equal" stopIfTrue="1">
      <formula>"S"</formula>
    </cfRule>
  </conditionalFormatting>
  <conditionalFormatting sqref="P19">
    <cfRule type="expression" priority="13" dxfId="11" stopIfTrue="1">
      <formula>AND(O19&gt;0,P19="")</formula>
    </cfRule>
    <cfRule type="cellIs" priority="14" dxfId="10" operator="equal" stopIfTrue="1">
      <formula>"S"</formula>
    </cfRule>
  </conditionalFormatting>
  <conditionalFormatting sqref="P20">
    <cfRule type="expression" priority="11" dxfId="11" stopIfTrue="1">
      <formula>AND(O20&gt;0,P20="")</formula>
    </cfRule>
    <cfRule type="cellIs" priority="12" dxfId="10" operator="equal" stopIfTrue="1">
      <formula>"S"</formula>
    </cfRule>
  </conditionalFormatting>
  <conditionalFormatting sqref="P21">
    <cfRule type="expression" priority="9" dxfId="11" stopIfTrue="1">
      <formula>AND(O21&gt;0,P21="")</formula>
    </cfRule>
    <cfRule type="cellIs" priority="10" dxfId="10" operator="equal" stopIfTrue="1">
      <formula>"S"</formula>
    </cfRule>
  </conditionalFormatting>
  <conditionalFormatting sqref="P22">
    <cfRule type="expression" priority="7" dxfId="11" stopIfTrue="1">
      <formula>AND(O22&gt;0,P22="")</formula>
    </cfRule>
    <cfRule type="cellIs" priority="8" dxfId="10" operator="equal" stopIfTrue="1">
      <formula>"S"</formula>
    </cfRule>
  </conditionalFormatting>
  <conditionalFormatting sqref="P23">
    <cfRule type="expression" priority="5" dxfId="11" stopIfTrue="1">
      <formula>AND(O23&gt;0,P23="")</formula>
    </cfRule>
    <cfRule type="cellIs" priority="6" dxfId="10" operator="equal" stopIfTrue="1">
      <formula>"S"</formula>
    </cfRule>
  </conditionalFormatting>
  <conditionalFormatting sqref="P24">
    <cfRule type="expression" priority="3" dxfId="11" stopIfTrue="1">
      <formula>AND(O24&gt;0,P24="")</formula>
    </cfRule>
    <cfRule type="cellIs" priority="4" dxfId="10" operator="equal" stopIfTrue="1">
      <formula>"S"</formula>
    </cfRule>
  </conditionalFormatting>
  <conditionalFormatting sqref="P25">
    <cfRule type="expression" priority="1" dxfId="11" stopIfTrue="1">
      <formula>AND(O25&gt;0,P25="")</formula>
    </cfRule>
    <cfRule type="cellIs" priority="2" dxfId="10" operator="equal" stopIfTrue="1">
      <formula>"S"</formula>
    </cfRule>
  </conditionalFormatting>
  <dataValidations count="2">
    <dataValidation type="list" allowBlank="1" showInputMessage="1" showErrorMessage="1" sqref="H8:H25">
      <formula1>tipopagamento</formula1>
    </dataValidation>
    <dataValidation allowBlank="1" showInputMessage="1" showErrorMessage="1" prompt="le righe si possono allargare" sqref="B8:B10"/>
  </dataValidations>
  <printOptions/>
  <pageMargins left="0.2362204724409449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>
    <tabColor indexed="50"/>
    <pageSetUpPr fitToPage="1"/>
  </sheetPr>
  <dimension ref="A1:AF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20" bestFit="1" customWidth="1"/>
    <col min="2" max="2" width="16.140625" style="17" customWidth="1"/>
    <col min="3" max="3" width="12.421875" style="17" customWidth="1"/>
    <col min="4" max="4" width="6.00390625" style="20" customWidth="1"/>
    <col min="5" max="5" width="6.421875" style="24" customWidth="1"/>
    <col min="6" max="6" width="9.57421875" style="17" customWidth="1"/>
    <col min="7" max="7" width="4.421875" style="150" customWidth="1"/>
    <col min="8" max="8" width="8.8515625" style="91" customWidth="1"/>
    <col min="9" max="9" width="9.57421875" style="99" customWidth="1"/>
    <col min="10" max="10" width="7.421875" style="24" customWidth="1"/>
    <col min="11" max="11" width="9.57421875" style="48" customWidth="1"/>
    <col min="12" max="13" width="6.421875" style="48" customWidth="1"/>
    <col min="14" max="14" width="4.28125" style="48" customWidth="1"/>
    <col min="15" max="15" width="4.8515625" style="48" bestFit="1" customWidth="1"/>
    <col min="16" max="16" width="2.28125" style="49" customWidth="1"/>
    <col min="17" max="17" width="10.8515625" style="17" customWidth="1"/>
    <col min="18" max="18" width="2.57421875" style="49" customWidth="1"/>
    <col min="19" max="19" width="3.421875" style="310" hidden="1" customWidth="1"/>
    <col min="20" max="20" width="3.00390625" style="304" hidden="1" customWidth="1"/>
    <col min="21" max="21" width="9.57421875" style="48" hidden="1" customWidth="1"/>
    <col min="22" max="23" width="6.421875" style="48" hidden="1" customWidth="1"/>
    <col min="24" max="24" width="4.28125" style="48" hidden="1" customWidth="1"/>
    <col min="25" max="25" width="4.8515625" style="48" hidden="1" customWidth="1"/>
    <col min="26" max="26" width="2.28125" style="49" hidden="1" customWidth="1"/>
    <col min="27" max="27" width="9.57421875" style="17" hidden="1" customWidth="1"/>
    <col min="28" max="28" width="2.00390625" style="316" hidden="1" customWidth="1"/>
    <col min="29" max="29" width="3.57421875" style="305" hidden="1" customWidth="1"/>
    <col min="30" max="30" width="2.8515625" style="304" hidden="1" customWidth="1"/>
    <col min="31" max="31" width="11.140625" style="303" hidden="1" customWidth="1"/>
    <col min="32" max="32" width="36.28125" style="114" hidden="1" customWidth="1"/>
    <col min="33" max="34" width="9.140625" style="17" hidden="1" customWidth="1"/>
    <col min="35" max="36" width="9.140625" style="17" customWidth="1"/>
    <col min="37" max="16384" width="9.140625" style="17" customWidth="1"/>
  </cols>
  <sheetData>
    <row r="1" spans="1:32" ht="17.25" customHeight="1">
      <c r="A1" s="17"/>
      <c r="B1" s="58" t="s">
        <v>10</v>
      </c>
      <c r="C1" s="58"/>
      <c r="D1" s="106">
        <f>datainizioprogetto</f>
        <v>0</v>
      </c>
      <c r="F1" s="39"/>
      <c r="G1" s="149"/>
      <c r="H1" s="92"/>
      <c r="Q1" s="40" t="s">
        <v>4</v>
      </c>
      <c r="S1" s="243" t="s">
        <v>59</v>
      </c>
      <c r="T1" s="309"/>
      <c r="AA1" s="284"/>
      <c r="AC1" s="308"/>
      <c r="AD1" s="309"/>
      <c r="AE1" s="286"/>
      <c r="AF1" s="40" t="s">
        <v>4</v>
      </c>
    </row>
    <row r="2" spans="1:32" ht="17.25" customHeight="1" thickBot="1">
      <c r="A2" s="17"/>
      <c r="B2" s="39"/>
      <c r="C2" s="39"/>
      <c r="D2" s="106">
        <f>datafineprogetto</f>
        <v>0</v>
      </c>
      <c r="F2" s="39"/>
      <c r="G2" s="149"/>
      <c r="H2" s="92"/>
      <c r="Q2" s="41" t="s">
        <v>72</v>
      </c>
      <c r="S2" s="307"/>
      <c r="T2" s="309"/>
      <c r="AA2" s="284"/>
      <c r="AC2" s="308"/>
      <c r="AD2" s="309"/>
      <c r="AE2" s="286"/>
      <c r="AF2" s="41" t="str">
        <f>"rendicontazione "&amp;IF(riepilogo!scelta="R","Ricerca",IF(riepilogo!scelta="I","Innovazione processi",""))&amp;" - elenco f)"</f>
        <v>rendicontazione  - elenco f)</v>
      </c>
    </row>
    <row r="3" spans="2:32" ht="24.75" customHeight="1" thickBot="1" thickTop="1">
      <c r="B3" s="30" t="s">
        <v>100</v>
      </c>
      <c r="C3" s="30"/>
      <c r="E3" s="50"/>
      <c r="H3" s="17"/>
      <c r="J3" s="20"/>
      <c r="K3" s="31"/>
      <c r="L3" s="31"/>
      <c r="M3" s="31"/>
      <c r="P3" s="51"/>
      <c r="R3" s="190"/>
      <c r="S3" s="288"/>
      <c r="T3" s="245"/>
      <c r="U3" s="245"/>
      <c r="V3" s="245"/>
      <c r="W3" s="245"/>
      <c r="X3" s="245"/>
      <c r="Y3" s="245"/>
      <c r="Z3" s="245"/>
      <c r="AA3" s="248" t="s">
        <v>39</v>
      </c>
      <c r="AB3" s="317"/>
      <c r="AC3" s="245"/>
      <c r="AD3" s="245"/>
      <c r="AE3" s="248"/>
      <c r="AF3" s="249"/>
    </row>
    <row r="4" spans="2:32" ht="3" customHeight="1" thickTop="1">
      <c r="B4" s="95"/>
      <c r="C4" s="95"/>
      <c r="E4" s="50"/>
      <c r="F4" s="32"/>
      <c r="H4" s="17"/>
      <c r="K4" s="32"/>
      <c r="L4" s="32"/>
      <c r="M4" s="32"/>
      <c r="P4" s="51"/>
      <c r="R4" s="21"/>
      <c r="U4" s="318"/>
      <c r="V4" s="318"/>
      <c r="W4" s="318"/>
      <c r="Z4" s="51"/>
      <c r="AB4" s="318"/>
      <c r="AE4" s="292"/>
      <c r="AF4" s="311"/>
    </row>
    <row r="5" spans="2:32" ht="6.75" customHeight="1">
      <c r="B5" s="39"/>
      <c r="C5" s="39"/>
      <c r="E5" s="50"/>
      <c r="F5" s="32"/>
      <c r="H5" s="17"/>
      <c r="K5" s="32"/>
      <c r="L5" s="32"/>
      <c r="M5" s="32"/>
      <c r="N5" s="32"/>
      <c r="O5" s="32"/>
      <c r="P5" s="51"/>
      <c r="Q5" s="98"/>
      <c r="R5" s="21"/>
      <c r="U5" s="318"/>
      <c r="V5" s="318"/>
      <c r="W5" s="318"/>
      <c r="X5" s="318"/>
      <c r="Y5" s="318"/>
      <c r="Z5" s="51"/>
      <c r="AA5" s="98"/>
      <c r="AB5" s="318"/>
      <c r="AE5" s="44"/>
      <c r="AF5" s="253"/>
    </row>
    <row r="6" spans="1:32" s="43" customFormat="1" ht="9.75" customHeight="1">
      <c r="A6" s="42"/>
      <c r="B6" s="482" t="s">
        <v>51</v>
      </c>
      <c r="C6" s="482" t="s">
        <v>22</v>
      </c>
      <c r="D6" s="487" t="s">
        <v>20</v>
      </c>
      <c r="E6" s="488"/>
      <c r="F6" s="489"/>
      <c r="G6" s="484" t="s">
        <v>63</v>
      </c>
      <c r="H6" s="485"/>
      <c r="I6" s="485"/>
      <c r="J6" s="486"/>
      <c r="K6" s="487" t="s">
        <v>66</v>
      </c>
      <c r="L6" s="488"/>
      <c r="M6" s="488"/>
      <c r="N6" s="488"/>
      <c r="O6" s="488"/>
      <c r="P6" s="488"/>
      <c r="Q6" s="488"/>
      <c r="R6" s="425"/>
      <c r="S6" s="477" t="s">
        <v>45</v>
      </c>
      <c r="T6" s="481"/>
      <c r="U6" s="472" t="s">
        <v>47</v>
      </c>
      <c r="V6" s="473"/>
      <c r="W6" s="473"/>
      <c r="X6" s="473"/>
      <c r="Y6" s="473"/>
      <c r="Z6" s="473"/>
      <c r="AA6" s="474"/>
      <c r="AB6" s="326"/>
      <c r="AC6" s="496" t="s">
        <v>46</v>
      </c>
      <c r="AD6" s="481"/>
      <c r="AE6" s="479" t="s">
        <v>109</v>
      </c>
      <c r="AF6" s="475" t="s">
        <v>24</v>
      </c>
    </row>
    <row r="7" spans="1:32" ht="40.5" customHeight="1">
      <c r="A7" s="25"/>
      <c r="B7" s="483"/>
      <c r="C7" s="483"/>
      <c r="D7" s="34" t="s">
        <v>21</v>
      </c>
      <c r="E7" s="26" t="s">
        <v>23</v>
      </c>
      <c r="F7" s="34" t="s">
        <v>53</v>
      </c>
      <c r="G7" s="151" t="s">
        <v>21</v>
      </c>
      <c r="H7" s="89" t="s">
        <v>64</v>
      </c>
      <c r="I7" s="89" t="s">
        <v>27</v>
      </c>
      <c r="J7" s="89" t="s">
        <v>65</v>
      </c>
      <c r="K7" s="34" t="s">
        <v>54</v>
      </c>
      <c r="L7" s="34" t="s">
        <v>67</v>
      </c>
      <c r="M7" s="34" t="s">
        <v>68</v>
      </c>
      <c r="N7" s="34" t="s">
        <v>26</v>
      </c>
      <c r="O7" s="34" t="s">
        <v>110</v>
      </c>
      <c r="P7" s="34" t="s">
        <v>101</v>
      </c>
      <c r="Q7" s="34" t="s">
        <v>37</v>
      </c>
      <c r="R7" s="35" t="str">
        <f>IF(riepilogo!scelta="I","I"," R / S")</f>
        <v> R / S</v>
      </c>
      <c r="S7" s="478"/>
      <c r="T7" s="481"/>
      <c r="U7" s="293" t="s">
        <v>54</v>
      </c>
      <c r="V7" s="293" t="s">
        <v>84</v>
      </c>
      <c r="W7" s="293" t="s">
        <v>85</v>
      </c>
      <c r="X7" s="293" t="s">
        <v>26</v>
      </c>
      <c r="Y7" s="293" t="s">
        <v>110</v>
      </c>
      <c r="Z7" s="293" t="s">
        <v>101</v>
      </c>
      <c r="AA7" s="294" t="s">
        <v>58</v>
      </c>
      <c r="AB7" s="263" t="str">
        <f>R7</f>
        <v> R / S</v>
      </c>
      <c r="AC7" s="497"/>
      <c r="AD7" s="481"/>
      <c r="AE7" s="480"/>
      <c r="AF7" s="476"/>
    </row>
    <row r="8" spans="1:32" ht="18.75" customHeight="1">
      <c r="A8" s="25">
        <v>1</v>
      </c>
      <c r="B8" s="13"/>
      <c r="C8" s="13"/>
      <c r="D8" s="16"/>
      <c r="E8" s="15"/>
      <c r="F8" s="168"/>
      <c r="G8" s="148">
        <f>IF(H8&lt;&gt;"",A8&amp;"e","")</f>
      </c>
      <c r="H8" s="93"/>
      <c r="I8" s="168">
        <f>IF(F8=0,0,F8)</f>
        <v>0</v>
      </c>
      <c r="J8" s="15"/>
      <c r="K8" s="168"/>
      <c r="L8" s="15"/>
      <c r="M8" s="15"/>
      <c r="N8" s="96">
        <f>IF(AND(L8&lt;&gt;"",M8&lt;&gt;""),M8-L8+1,"")</f>
      </c>
      <c r="O8" s="406"/>
      <c r="P8" s="141"/>
      <c r="Q8" s="52">
        <f aca="true" t="shared" si="0" ref="Q8:Q25">IF(OR(O8&lt;&gt;"",P8&lt;&gt;""),IF(OR(P8="L",O8=1),K8,ROUND(K8*O8*N8/365,2)),0)</f>
        <v>0</v>
      </c>
      <c r="R8" s="55"/>
      <c r="S8" s="295"/>
      <c r="T8" s="297"/>
      <c r="U8" s="319">
        <f aca="true" t="shared" si="1" ref="U8:U25">K8</f>
        <v>0</v>
      </c>
      <c r="V8" s="321">
        <f aca="true" t="shared" si="2" ref="V8:V25">IF(L8&lt;&gt;"",L8,"")</f>
      </c>
      <c r="W8" s="321">
        <f aca="true" t="shared" si="3" ref="W8:W25">IF(M8&lt;&gt;"",M8,"")</f>
      </c>
      <c r="X8" s="96">
        <f aca="true" t="shared" si="4" ref="X8:X25">IF(AND(U8&gt;0,V8&lt;&gt;"",W8&lt;&gt;""),W8-V8+1,"")</f>
      </c>
      <c r="Y8" s="412">
        <f aca="true" t="shared" si="5" ref="Y8:Y25">IF(O8&gt;0,O8,"")</f>
      </c>
      <c r="Z8" s="320">
        <f aca="true" t="shared" si="6" ref="Z8:Z25">IF(P8="","",P8)</f>
      </c>
      <c r="AA8" s="52">
        <f aca="true" t="shared" si="7" ref="AA8:AA25">IF(OR(Y8&lt;&gt;"",Z8&lt;&gt;""),IF(OR(Z8="L",Y8=1),U8,ROUND(U8*Y8*X8/365,2)),0)</f>
        <v>0</v>
      </c>
      <c r="AB8" s="426"/>
      <c r="AC8" s="296"/>
      <c r="AD8" s="297"/>
      <c r="AE8" s="115">
        <f aca="true" t="shared" si="8" ref="AE8:AE25">AA8</f>
        <v>0</v>
      </c>
      <c r="AF8" s="176"/>
    </row>
    <row r="9" spans="1:32" ht="18.75" customHeight="1">
      <c r="A9" s="25">
        <v>2</v>
      </c>
      <c r="B9" s="13"/>
      <c r="C9" s="13"/>
      <c r="D9" s="16"/>
      <c r="E9" s="15"/>
      <c r="F9" s="168"/>
      <c r="G9" s="148">
        <f aca="true" t="shared" si="9" ref="G9:G25">IF(H9&lt;&gt;"",A9&amp;"e","")</f>
      </c>
      <c r="H9" s="93"/>
      <c r="I9" s="168">
        <f aca="true" t="shared" si="10" ref="I9:I24">IF(F9=0,0,F9)</f>
        <v>0</v>
      </c>
      <c r="J9" s="15"/>
      <c r="K9" s="168"/>
      <c r="L9" s="15"/>
      <c r="M9" s="15"/>
      <c r="N9" s="96">
        <f aca="true" t="shared" si="11" ref="N9:N25">IF(AND(K9&gt;0,L9&lt;&gt;"",M9&lt;&gt;""),M9-L9+1,"")</f>
      </c>
      <c r="O9" s="406"/>
      <c r="P9" s="141"/>
      <c r="Q9" s="52">
        <f t="shared" si="0"/>
        <v>0</v>
      </c>
      <c r="R9" s="55"/>
      <c r="S9" s="295"/>
      <c r="T9" s="297"/>
      <c r="U9" s="319">
        <f t="shared" si="1"/>
        <v>0</v>
      </c>
      <c r="V9" s="321">
        <f t="shared" si="2"/>
      </c>
      <c r="W9" s="321">
        <f t="shared" si="3"/>
      </c>
      <c r="X9" s="96">
        <f t="shared" si="4"/>
      </c>
      <c r="Y9" s="412">
        <f t="shared" si="5"/>
      </c>
      <c r="Z9" s="320">
        <f t="shared" si="6"/>
      </c>
      <c r="AA9" s="52">
        <f t="shared" si="7"/>
        <v>0</v>
      </c>
      <c r="AB9" s="426"/>
      <c r="AC9" s="296"/>
      <c r="AD9" s="297"/>
      <c r="AE9" s="115">
        <f t="shared" si="8"/>
        <v>0</v>
      </c>
      <c r="AF9" s="176"/>
    </row>
    <row r="10" spans="1:32" ht="18.75" customHeight="1">
      <c r="A10" s="25">
        <v>3</v>
      </c>
      <c r="B10" s="13"/>
      <c r="C10" s="13"/>
      <c r="D10" s="16"/>
      <c r="E10" s="15"/>
      <c r="F10" s="168"/>
      <c r="G10" s="148">
        <f t="shared" si="9"/>
      </c>
      <c r="H10" s="93"/>
      <c r="I10" s="168">
        <f t="shared" si="10"/>
        <v>0</v>
      </c>
      <c r="J10" s="15"/>
      <c r="K10" s="168"/>
      <c r="L10" s="15"/>
      <c r="M10" s="15"/>
      <c r="N10" s="96">
        <f t="shared" si="11"/>
      </c>
      <c r="O10" s="406"/>
      <c r="P10" s="141"/>
      <c r="Q10" s="52">
        <f t="shared" si="0"/>
        <v>0</v>
      </c>
      <c r="R10" s="55"/>
      <c r="S10" s="295"/>
      <c r="T10" s="297"/>
      <c r="U10" s="319">
        <f t="shared" si="1"/>
        <v>0</v>
      </c>
      <c r="V10" s="321">
        <f t="shared" si="2"/>
      </c>
      <c r="W10" s="321">
        <f t="shared" si="3"/>
      </c>
      <c r="X10" s="96">
        <f t="shared" si="4"/>
      </c>
      <c r="Y10" s="412">
        <f t="shared" si="5"/>
      </c>
      <c r="Z10" s="320">
        <f t="shared" si="6"/>
      </c>
      <c r="AA10" s="52">
        <f t="shared" si="7"/>
        <v>0</v>
      </c>
      <c r="AB10" s="426"/>
      <c r="AC10" s="296"/>
      <c r="AD10" s="297"/>
      <c r="AE10" s="115">
        <f t="shared" si="8"/>
        <v>0</v>
      </c>
      <c r="AF10" s="176"/>
    </row>
    <row r="11" spans="1:32" ht="18.75" customHeight="1">
      <c r="A11" s="25">
        <v>4</v>
      </c>
      <c r="B11" s="13"/>
      <c r="C11" s="13"/>
      <c r="D11" s="16"/>
      <c r="E11" s="15"/>
      <c r="F11" s="168"/>
      <c r="G11" s="148">
        <f t="shared" si="9"/>
      </c>
      <c r="H11" s="93"/>
      <c r="I11" s="168">
        <f t="shared" si="10"/>
        <v>0</v>
      </c>
      <c r="J11" s="15"/>
      <c r="K11" s="168"/>
      <c r="L11" s="15"/>
      <c r="M11" s="15"/>
      <c r="N11" s="96">
        <f t="shared" si="11"/>
      </c>
      <c r="O11" s="406"/>
      <c r="P11" s="141"/>
      <c r="Q11" s="52">
        <f t="shared" si="0"/>
        <v>0</v>
      </c>
      <c r="R11" s="55"/>
      <c r="S11" s="295"/>
      <c r="T11" s="297"/>
      <c r="U11" s="319">
        <f t="shared" si="1"/>
        <v>0</v>
      </c>
      <c r="V11" s="321">
        <f t="shared" si="2"/>
      </c>
      <c r="W11" s="321">
        <f t="shared" si="3"/>
      </c>
      <c r="X11" s="96">
        <f t="shared" si="4"/>
      </c>
      <c r="Y11" s="412">
        <f t="shared" si="5"/>
      </c>
      <c r="Z11" s="320">
        <f t="shared" si="6"/>
      </c>
      <c r="AA11" s="52">
        <f t="shared" si="7"/>
        <v>0</v>
      </c>
      <c r="AB11" s="426"/>
      <c r="AC11" s="296"/>
      <c r="AD11" s="297"/>
      <c r="AE11" s="115">
        <f t="shared" si="8"/>
        <v>0</v>
      </c>
      <c r="AF11" s="176"/>
    </row>
    <row r="12" spans="1:32" ht="18.75" customHeight="1">
      <c r="A12" s="25">
        <v>5</v>
      </c>
      <c r="B12" s="13"/>
      <c r="C12" s="13"/>
      <c r="D12" s="16"/>
      <c r="E12" s="15"/>
      <c r="F12" s="168"/>
      <c r="G12" s="148">
        <f t="shared" si="9"/>
      </c>
      <c r="H12" s="93"/>
      <c r="I12" s="168">
        <f t="shared" si="10"/>
        <v>0</v>
      </c>
      <c r="J12" s="15"/>
      <c r="K12" s="168"/>
      <c r="L12" s="15"/>
      <c r="M12" s="15"/>
      <c r="N12" s="96">
        <f t="shared" si="11"/>
      </c>
      <c r="O12" s="406"/>
      <c r="P12" s="141"/>
      <c r="Q12" s="52">
        <f t="shared" si="0"/>
        <v>0</v>
      </c>
      <c r="R12" s="55"/>
      <c r="S12" s="295"/>
      <c r="T12" s="297"/>
      <c r="U12" s="319">
        <f t="shared" si="1"/>
        <v>0</v>
      </c>
      <c r="V12" s="321">
        <f t="shared" si="2"/>
      </c>
      <c r="W12" s="321">
        <f t="shared" si="3"/>
      </c>
      <c r="X12" s="96">
        <f t="shared" si="4"/>
      </c>
      <c r="Y12" s="412">
        <f t="shared" si="5"/>
      </c>
      <c r="Z12" s="320">
        <f t="shared" si="6"/>
      </c>
      <c r="AA12" s="52">
        <f t="shared" si="7"/>
        <v>0</v>
      </c>
      <c r="AB12" s="426"/>
      <c r="AC12" s="296"/>
      <c r="AD12" s="297"/>
      <c r="AE12" s="115">
        <f t="shared" si="8"/>
        <v>0</v>
      </c>
      <c r="AF12" s="176"/>
    </row>
    <row r="13" spans="1:32" ht="18.75" customHeight="1">
      <c r="A13" s="25">
        <v>6</v>
      </c>
      <c r="B13" s="13"/>
      <c r="C13" s="13"/>
      <c r="D13" s="16"/>
      <c r="E13" s="15"/>
      <c r="F13" s="168"/>
      <c r="G13" s="148">
        <f t="shared" si="9"/>
      </c>
      <c r="H13" s="93"/>
      <c r="I13" s="168">
        <f t="shared" si="10"/>
        <v>0</v>
      </c>
      <c r="J13" s="15"/>
      <c r="K13" s="168"/>
      <c r="L13" s="15"/>
      <c r="M13" s="15"/>
      <c r="N13" s="96">
        <f t="shared" si="11"/>
      </c>
      <c r="O13" s="406"/>
      <c r="P13" s="141"/>
      <c r="Q13" s="52">
        <f t="shared" si="0"/>
        <v>0</v>
      </c>
      <c r="R13" s="55"/>
      <c r="S13" s="295"/>
      <c r="T13" s="297"/>
      <c r="U13" s="319">
        <f t="shared" si="1"/>
        <v>0</v>
      </c>
      <c r="V13" s="321">
        <f t="shared" si="2"/>
      </c>
      <c r="W13" s="321">
        <f t="shared" si="3"/>
      </c>
      <c r="X13" s="96">
        <f t="shared" si="4"/>
      </c>
      <c r="Y13" s="412">
        <f t="shared" si="5"/>
      </c>
      <c r="Z13" s="320">
        <f t="shared" si="6"/>
      </c>
      <c r="AA13" s="52">
        <f t="shared" si="7"/>
        <v>0</v>
      </c>
      <c r="AB13" s="426"/>
      <c r="AC13" s="296"/>
      <c r="AD13" s="297"/>
      <c r="AE13" s="115">
        <f t="shared" si="8"/>
        <v>0</v>
      </c>
      <c r="AF13" s="176"/>
    </row>
    <row r="14" spans="1:32" ht="18.75" customHeight="1">
      <c r="A14" s="25">
        <v>7</v>
      </c>
      <c r="B14" s="13"/>
      <c r="C14" s="13"/>
      <c r="D14" s="16"/>
      <c r="E14" s="15"/>
      <c r="F14" s="168"/>
      <c r="G14" s="148">
        <f t="shared" si="9"/>
      </c>
      <c r="H14" s="93"/>
      <c r="I14" s="168">
        <f t="shared" si="10"/>
        <v>0</v>
      </c>
      <c r="J14" s="15"/>
      <c r="K14" s="168"/>
      <c r="L14" s="15"/>
      <c r="M14" s="15"/>
      <c r="N14" s="96">
        <f t="shared" si="11"/>
      </c>
      <c r="O14" s="406"/>
      <c r="P14" s="141"/>
      <c r="Q14" s="52">
        <f t="shared" si="0"/>
        <v>0</v>
      </c>
      <c r="R14" s="55"/>
      <c r="S14" s="295"/>
      <c r="T14" s="297"/>
      <c r="U14" s="319">
        <f t="shared" si="1"/>
        <v>0</v>
      </c>
      <c r="V14" s="321">
        <f t="shared" si="2"/>
      </c>
      <c r="W14" s="321">
        <f t="shared" si="3"/>
      </c>
      <c r="X14" s="96">
        <f t="shared" si="4"/>
      </c>
      <c r="Y14" s="412">
        <f t="shared" si="5"/>
      </c>
      <c r="Z14" s="320">
        <f t="shared" si="6"/>
      </c>
      <c r="AA14" s="52">
        <f t="shared" si="7"/>
        <v>0</v>
      </c>
      <c r="AB14" s="426"/>
      <c r="AC14" s="296"/>
      <c r="AD14" s="297"/>
      <c r="AE14" s="115">
        <f t="shared" si="8"/>
        <v>0</v>
      </c>
      <c r="AF14" s="176"/>
    </row>
    <row r="15" spans="1:32" ht="18.75" customHeight="1">
      <c r="A15" s="25">
        <v>8</v>
      </c>
      <c r="B15" s="13"/>
      <c r="C15" s="13"/>
      <c r="D15" s="16"/>
      <c r="E15" s="15"/>
      <c r="F15" s="168"/>
      <c r="G15" s="148">
        <f t="shared" si="9"/>
      </c>
      <c r="H15" s="93"/>
      <c r="I15" s="168">
        <f t="shared" si="10"/>
        <v>0</v>
      </c>
      <c r="J15" s="15"/>
      <c r="K15" s="168"/>
      <c r="L15" s="15"/>
      <c r="M15" s="15"/>
      <c r="N15" s="96">
        <f t="shared" si="11"/>
      </c>
      <c r="O15" s="406"/>
      <c r="P15" s="141"/>
      <c r="Q15" s="52">
        <f t="shared" si="0"/>
        <v>0</v>
      </c>
      <c r="R15" s="55"/>
      <c r="S15" s="295"/>
      <c r="T15" s="297"/>
      <c r="U15" s="319">
        <f t="shared" si="1"/>
        <v>0</v>
      </c>
      <c r="V15" s="321">
        <f t="shared" si="2"/>
      </c>
      <c r="W15" s="321">
        <f t="shared" si="3"/>
      </c>
      <c r="X15" s="96">
        <f t="shared" si="4"/>
      </c>
      <c r="Y15" s="412">
        <f t="shared" si="5"/>
      </c>
      <c r="Z15" s="320">
        <f t="shared" si="6"/>
      </c>
      <c r="AA15" s="52">
        <f t="shared" si="7"/>
        <v>0</v>
      </c>
      <c r="AB15" s="426"/>
      <c r="AC15" s="296"/>
      <c r="AD15" s="297"/>
      <c r="AE15" s="115">
        <f t="shared" si="8"/>
        <v>0</v>
      </c>
      <c r="AF15" s="176"/>
    </row>
    <row r="16" spans="1:32" ht="18.75" customHeight="1">
      <c r="A16" s="25">
        <v>9</v>
      </c>
      <c r="B16" s="13"/>
      <c r="C16" s="13"/>
      <c r="D16" s="16"/>
      <c r="E16" s="15"/>
      <c r="F16" s="168"/>
      <c r="G16" s="148">
        <f t="shared" si="9"/>
      </c>
      <c r="H16" s="93"/>
      <c r="I16" s="168">
        <f t="shared" si="10"/>
        <v>0</v>
      </c>
      <c r="J16" s="15"/>
      <c r="K16" s="168"/>
      <c r="L16" s="15"/>
      <c r="M16" s="15"/>
      <c r="N16" s="96">
        <f t="shared" si="11"/>
      </c>
      <c r="O16" s="406"/>
      <c r="P16" s="141"/>
      <c r="Q16" s="52">
        <f t="shared" si="0"/>
        <v>0</v>
      </c>
      <c r="R16" s="55"/>
      <c r="S16" s="295"/>
      <c r="T16" s="297"/>
      <c r="U16" s="319">
        <f t="shared" si="1"/>
        <v>0</v>
      </c>
      <c r="V16" s="321">
        <f t="shared" si="2"/>
      </c>
      <c r="W16" s="321">
        <f t="shared" si="3"/>
      </c>
      <c r="X16" s="96">
        <f t="shared" si="4"/>
      </c>
      <c r="Y16" s="412">
        <f t="shared" si="5"/>
      </c>
      <c r="Z16" s="320">
        <f t="shared" si="6"/>
      </c>
      <c r="AA16" s="52">
        <f t="shared" si="7"/>
        <v>0</v>
      </c>
      <c r="AB16" s="426"/>
      <c r="AC16" s="296"/>
      <c r="AD16" s="297"/>
      <c r="AE16" s="115">
        <f t="shared" si="8"/>
        <v>0</v>
      </c>
      <c r="AF16" s="176"/>
    </row>
    <row r="17" spans="1:32" ht="18.75" customHeight="1">
      <c r="A17" s="25">
        <v>10</v>
      </c>
      <c r="B17" s="13"/>
      <c r="C17" s="13"/>
      <c r="D17" s="16"/>
      <c r="E17" s="15"/>
      <c r="F17" s="168"/>
      <c r="G17" s="148">
        <f t="shared" si="9"/>
      </c>
      <c r="H17" s="93"/>
      <c r="I17" s="168">
        <f t="shared" si="10"/>
        <v>0</v>
      </c>
      <c r="J17" s="15"/>
      <c r="K17" s="168"/>
      <c r="L17" s="15"/>
      <c r="M17" s="15"/>
      <c r="N17" s="96">
        <f t="shared" si="11"/>
      </c>
      <c r="O17" s="406"/>
      <c r="P17" s="141"/>
      <c r="Q17" s="52">
        <f t="shared" si="0"/>
        <v>0</v>
      </c>
      <c r="R17" s="55"/>
      <c r="S17" s="295"/>
      <c r="T17" s="297"/>
      <c r="U17" s="319">
        <f t="shared" si="1"/>
        <v>0</v>
      </c>
      <c r="V17" s="321">
        <f t="shared" si="2"/>
      </c>
      <c r="W17" s="321">
        <f t="shared" si="3"/>
      </c>
      <c r="X17" s="96">
        <f t="shared" si="4"/>
      </c>
      <c r="Y17" s="412">
        <f t="shared" si="5"/>
      </c>
      <c r="Z17" s="320">
        <f t="shared" si="6"/>
      </c>
      <c r="AA17" s="52">
        <f t="shared" si="7"/>
        <v>0</v>
      </c>
      <c r="AB17" s="426"/>
      <c r="AC17" s="296"/>
      <c r="AD17" s="297"/>
      <c r="AE17" s="115">
        <f t="shared" si="8"/>
        <v>0</v>
      </c>
      <c r="AF17" s="176"/>
    </row>
    <row r="18" spans="1:32" ht="18.75" customHeight="1">
      <c r="A18" s="25">
        <v>11</v>
      </c>
      <c r="B18" s="13"/>
      <c r="C18" s="13"/>
      <c r="D18" s="16"/>
      <c r="E18" s="15"/>
      <c r="F18" s="168"/>
      <c r="G18" s="148">
        <f t="shared" si="9"/>
      </c>
      <c r="H18" s="93"/>
      <c r="I18" s="168">
        <f t="shared" si="10"/>
        <v>0</v>
      </c>
      <c r="J18" s="15"/>
      <c r="K18" s="168"/>
      <c r="L18" s="15"/>
      <c r="M18" s="15"/>
      <c r="N18" s="96">
        <f t="shared" si="11"/>
      </c>
      <c r="O18" s="406"/>
      <c r="P18" s="141"/>
      <c r="Q18" s="52">
        <f t="shared" si="0"/>
        <v>0</v>
      </c>
      <c r="R18" s="55"/>
      <c r="S18" s="295"/>
      <c r="T18" s="297"/>
      <c r="U18" s="319">
        <f t="shared" si="1"/>
        <v>0</v>
      </c>
      <c r="V18" s="321">
        <f t="shared" si="2"/>
      </c>
      <c r="W18" s="321">
        <f t="shared" si="3"/>
      </c>
      <c r="X18" s="96">
        <f t="shared" si="4"/>
      </c>
      <c r="Y18" s="412">
        <f t="shared" si="5"/>
      </c>
      <c r="Z18" s="320">
        <f t="shared" si="6"/>
      </c>
      <c r="AA18" s="52">
        <f t="shared" si="7"/>
        <v>0</v>
      </c>
      <c r="AB18" s="426"/>
      <c r="AC18" s="296"/>
      <c r="AD18" s="297"/>
      <c r="AE18" s="115">
        <f t="shared" si="8"/>
        <v>0</v>
      </c>
      <c r="AF18" s="176"/>
    </row>
    <row r="19" spans="1:32" ht="18.75" customHeight="1">
      <c r="A19" s="25">
        <v>12</v>
      </c>
      <c r="B19" s="13"/>
      <c r="C19" s="13"/>
      <c r="D19" s="16"/>
      <c r="E19" s="15"/>
      <c r="F19" s="168"/>
      <c r="G19" s="148">
        <f t="shared" si="9"/>
      </c>
      <c r="H19" s="93"/>
      <c r="I19" s="168">
        <f t="shared" si="10"/>
        <v>0</v>
      </c>
      <c r="J19" s="15"/>
      <c r="K19" s="168"/>
      <c r="L19" s="15"/>
      <c r="M19" s="15"/>
      <c r="N19" s="96">
        <f t="shared" si="11"/>
      </c>
      <c r="O19" s="406"/>
      <c r="P19" s="141"/>
      <c r="Q19" s="52">
        <f t="shared" si="0"/>
        <v>0</v>
      </c>
      <c r="R19" s="55"/>
      <c r="S19" s="295"/>
      <c r="T19" s="297"/>
      <c r="U19" s="319">
        <f t="shared" si="1"/>
        <v>0</v>
      </c>
      <c r="V19" s="321">
        <f t="shared" si="2"/>
      </c>
      <c r="W19" s="321">
        <f t="shared" si="3"/>
      </c>
      <c r="X19" s="96">
        <f t="shared" si="4"/>
      </c>
      <c r="Y19" s="412">
        <f t="shared" si="5"/>
      </c>
      <c r="Z19" s="320">
        <f t="shared" si="6"/>
      </c>
      <c r="AA19" s="52">
        <f t="shared" si="7"/>
        <v>0</v>
      </c>
      <c r="AB19" s="426"/>
      <c r="AC19" s="296"/>
      <c r="AD19" s="297"/>
      <c r="AE19" s="115">
        <f t="shared" si="8"/>
        <v>0</v>
      </c>
      <c r="AF19" s="176"/>
    </row>
    <row r="20" spans="1:32" ht="18.75" customHeight="1">
      <c r="A20" s="25">
        <v>13</v>
      </c>
      <c r="B20" s="13"/>
      <c r="C20" s="13"/>
      <c r="D20" s="16"/>
      <c r="E20" s="15"/>
      <c r="F20" s="168"/>
      <c r="G20" s="148">
        <f t="shared" si="9"/>
      </c>
      <c r="H20" s="93"/>
      <c r="I20" s="168">
        <f t="shared" si="10"/>
        <v>0</v>
      </c>
      <c r="J20" s="15"/>
      <c r="K20" s="168"/>
      <c r="L20" s="15"/>
      <c r="M20" s="15"/>
      <c r="N20" s="96">
        <f t="shared" si="11"/>
      </c>
      <c r="O20" s="406"/>
      <c r="P20" s="141"/>
      <c r="Q20" s="52">
        <f t="shared" si="0"/>
        <v>0</v>
      </c>
      <c r="R20" s="55"/>
      <c r="S20" s="295"/>
      <c r="T20" s="297"/>
      <c r="U20" s="319">
        <f t="shared" si="1"/>
        <v>0</v>
      </c>
      <c r="V20" s="321">
        <f t="shared" si="2"/>
      </c>
      <c r="W20" s="321">
        <f t="shared" si="3"/>
      </c>
      <c r="X20" s="96">
        <f t="shared" si="4"/>
      </c>
      <c r="Y20" s="412">
        <f t="shared" si="5"/>
      </c>
      <c r="Z20" s="320">
        <f t="shared" si="6"/>
      </c>
      <c r="AA20" s="52">
        <f t="shared" si="7"/>
        <v>0</v>
      </c>
      <c r="AB20" s="426"/>
      <c r="AC20" s="296"/>
      <c r="AD20" s="297"/>
      <c r="AE20" s="115">
        <f t="shared" si="8"/>
        <v>0</v>
      </c>
      <c r="AF20" s="176"/>
    </row>
    <row r="21" spans="1:32" ht="18.75" customHeight="1">
      <c r="A21" s="25">
        <v>14</v>
      </c>
      <c r="B21" s="13"/>
      <c r="C21" s="13"/>
      <c r="D21" s="16"/>
      <c r="E21" s="15"/>
      <c r="F21" s="168"/>
      <c r="G21" s="148">
        <f t="shared" si="9"/>
      </c>
      <c r="H21" s="93"/>
      <c r="I21" s="168">
        <f t="shared" si="10"/>
        <v>0</v>
      </c>
      <c r="J21" s="15"/>
      <c r="K21" s="168"/>
      <c r="L21" s="15"/>
      <c r="M21" s="15"/>
      <c r="N21" s="96">
        <f t="shared" si="11"/>
      </c>
      <c r="O21" s="406"/>
      <c r="P21" s="141"/>
      <c r="Q21" s="52">
        <f t="shared" si="0"/>
        <v>0</v>
      </c>
      <c r="R21" s="55"/>
      <c r="S21" s="295"/>
      <c r="T21" s="297"/>
      <c r="U21" s="319">
        <f t="shared" si="1"/>
        <v>0</v>
      </c>
      <c r="V21" s="321">
        <f t="shared" si="2"/>
      </c>
      <c r="W21" s="321">
        <f t="shared" si="3"/>
      </c>
      <c r="X21" s="96">
        <f t="shared" si="4"/>
      </c>
      <c r="Y21" s="412">
        <f t="shared" si="5"/>
      </c>
      <c r="Z21" s="320">
        <f t="shared" si="6"/>
      </c>
      <c r="AA21" s="52">
        <f t="shared" si="7"/>
        <v>0</v>
      </c>
      <c r="AB21" s="426"/>
      <c r="AC21" s="296"/>
      <c r="AD21" s="297"/>
      <c r="AE21" s="115">
        <f t="shared" si="8"/>
        <v>0</v>
      </c>
      <c r="AF21" s="176"/>
    </row>
    <row r="22" spans="1:32" ht="18.75" customHeight="1">
      <c r="A22" s="25">
        <v>15</v>
      </c>
      <c r="B22" s="13"/>
      <c r="C22" s="13"/>
      <c r="D22" s="16"/>
      <c r="E22" s="15"/>
      <c r="F22" s="168"/>
      <c r="G22" s="148">
        <f t="shared" si="9"/>
      </c>
      <c r="H22" s="93"/>
      <c r="I22" s="168">
        <f t="shared" si="10"/>
        <v>0</v>
      </c>
      <c r="J22" s="15"/>
      <c r="K22" s="168"/>
      <c r="L22" s="15"/>
      <c r="M22" s="15"/>
      <c r="N22" s="96">
        <f t="shared" si="11"/>
      </c>
      <c r="O22" s="406"/>
      <c r="P22" s="141"/>
      <c r="Q22" s="52">
        <f t="shared" si="0"/>
        <v>0</v>
      </c>
      <c r="R22" s="55"/>
      <c r="S22" s="295"/>
      <c r="T22" s="297"/>
      <c r="U22" s="319">
        <f t="shared" si="1"/>
        <v>0</v>
      </c>
      <c r="V22" s="321">
        <f t="shared" si="2"/>
      </c>
      <c r="W22" s="321">
        <f t="shared" si="3"/>
      </c>
      <c r="X22" s="96">
        <f t="shared" si="4"/>
      </c>
      <c r="Y22" s="412">
        <f t="shared" si="5"/>
      </c>
      <c r="Z22" s="320">
        <f t="shared" si="6"/>
      </c>
      <c r="AA22" s="52">
        <f t="shared" si="7"/>
        <v>0</v>
      </c>
      <c r="AB22" s="426"/>
      <c r="AC22" s="296"/>
      <c r="AD22" s="297"/>
      <c r="AE22" s="115">
        <f t="shared" si="8"/>
        <v>0</v>
      </c>
      <c r="AF22" s="176"/>
    </row>
    <row r="23" spans="1:32" ht="18.75" customHeight="1">
      <c r="A23" s="25">
        <v>16</v>
      </c>
      <c r="B23" s="13"/>
      <c r="C23" s="13"/>
      <c r="D23" s="16"/>
      <c r="E23" s="15"/>
      <c r="F23" s="168"/>
      <c r="G23" s="148">
        <f t="shared" si="9"/>
      </c>
      <c r="H23" s="93"/>
      <c r="I23" s="168">
        <f t="shared" si="10"/>
        <v>0</v>
      </c>
      <c r="J23" s="15"/>
      <c r="K23" s="168"/>
      <c r="L23" s="15"/>
      <c r="M23" s="15"/>
      <c r="N23" s="96">
        <f t="shared" si="11"/>
      </c>
      <c r="O23" s="406"/>
      <c r="P23" s="141"/>
      <c r="Q23" s="52">
        <f t="shared" si="0"/>
        <v>0</v>
      </c>
      <c r="R23" s="55"/>
      <c r="S23" s="295"/>
      <c r="T23" s="297"/>
      <c r="U23" s="319">
        <f t="shared" si="1"/>
        <v>0</v>
      </c>
      <c r="V23" s="321">
        <f t="shared" si="2"/>
      </c>
      <c r="W23" s="321">
        <f t="shared" si="3"/>
      </c>
      <c r="X23" s="96">
        <f t="shared" si="4"/>
      </c>
      <c r="Y23" s="412">
        <f t="shared" si="5"/>
      </c>
      <c r="Z23" s="320">
        <f t="shared" si="6"/>
      </c>
      <c r="AA23" s="52">
        <f t="shared" si="7"/>
        <v>0</v>
      </c>
      <c r="AB23" s="426"/>
      <c r="AC23" s="296"/>
      <c r="AD23" s="297"/>
      <c r="AE23" s="115">
        <f t="shared" si="8"/>
        <v>0</v>
      </c>
      <c r="AF23" s="176"/>
    </row>
    <row r="24" spans="1:32" ht="18.75" customHeight="1">
      <c r="A24" s="25">
        <v>17</v>
      </c>
      <c r="B24" s="13"/>
      <c r="C24" s="13"/>
      <c r="D24" s="16"/>
      <c r="E24" s="15"/>
      <c r="F24" s="168"/>
      <c r="G24" s="148">
        <f t="shared" si="9"/>
      </c>
      <c r="H24" s="93"/>
      <c r="I24" s="168">
        <f t="shared" si="10"/>
        <v>0</v>
      </c>
      <c r="J24" s="15"/>
      <c r="K24" s="168"/>
      <c r="L24" s="15"/>
      <c r="M24" s="15"/>
      <c r="N24" s="96">
        <f t="shared" si="11"/>
      </c>
      <c r="O24" s="406"/>
      <c r="P24" s="141"/>
      <c r="Q24" s="52">
        <f t="shared" si="0"/>
        <v>0</v>
      </c>
      <c r="R24" s="55"/>
      <c r="S24" s="295"/>
      <c r="T24" s="297"/>
      <c r="U24" s="319">
        <f t="shared" si="1"/>
        <v>0</v>
      </c>
      <c r="V24" s="321">
        <f t="shared" si="2"/>
      </c>
      <c r="W24" s="321">
        <f t="shared" si="3"/>
      </c>
      <c r="X24" s="96">
        <f t="shared" si="4"/>
      </c>
      <c r="Y24" s="412">
        <f t="shared" si="5"/>
      </c>
      <c r="Z24" s="320">
        <f t="shared" si="6"/>
      </c>
      <c r="AA24" s="52">
        <f t="shared" si="7"/>
        <v>0</v>
      </c>
      <c r="AB24" s="426"/>
      <c r="AC24" s="296"/>
      <c r="AD24" s="297"/>
      <c r="AE24" s="115">
        <f t="shared" si="8"/>
        <v>0</v>
      </c>
      <c r="AF24" s="176"/>
    </row>
    <row r="25" spans="1:32" ht="18.75" customHeight="1">
      <c r="A25" s="25">
        <v>18</v>
      </c>
      <c r="B25" s="13"/>
      <c r="C25" s="13"/>
      <c r="D25" s="16"/>
      <c r="E25" s="15"/>
      <c r="F25" s="168"/>
      <c r="G25" s="148">
        <f t="shared" si="9"/>
      </c>
      <c r="H25" s="93"/>
      <c r="I25" s="168">
        <f>IF(F25=0,0,F25)</f>
        <v>0</v>
      </c>
      <c r="J25" s="15"/>
      <c r="K25" s="168"/>
      <c r="L25" s="15"/>
      <c r="M25" s="15"/>
      <c r="N25" s="96">
        <f t="shared" si="11"/>
      </c>
      <c r="O25" s="406"/>
      <c r="P25" s="141"/>
      <c r="Q25" s="52">
        <f t="shared" si="0"/>
        <v>0</v>
      </c>
      <c r="R25" s="55"/>
      <c r="S25" s="295"/>
      <c r="T25" s="297"/>
      <c r="U25" s="319">
        <f t="shared" si="1"/>
        <v>0</v>
      </c>
      <c r="V25" s="321">
        <f t="shared" si="2"/>
      </c>
      <c r="W25" s="321">
        <f t="shared" si="3"/>
      </c>
      <c r="X25" s="96">
        <f t="shared" si="4"/>
      </c>
      <c r="Y25" s="412">
        <f t="shared" si="5"/>
      </c>
      <c r="Z25" s="320">
        <f t="shared" si="6"/>
      </c>
      <c r="AA25" s="52">
        <f t="shared" si="7"/>
        <v>0</v>
      </c>
      <c r="AB25" s="426"/>
      <c r="AC25" s="296"/>
      <c r="AD25" s="297"/>
      <c r="AE25" s="115">
        <f t="shared" si="8"/>
        <v>0</v>
      </c>
      <c r="AF25" s="176"/>
    </row>
    <row r="26" spans="1:32" s="47" customFormat="1" ht="12.75" customHeight="1">
      <c r="A26" s="207" t="s">
        <v>6</v>
      </c>
      <c r="B26" s="36" t="str">
        <f>IF(riepilogo!scelta="I","","TOTALE RICERCA")</f>
        <v>TOTALE RICERCA</v>
      </c>
      <c r="C26" s="80"/>
      <c r="D26" s="228">
        <f>COUNTA(D8:D25)</f>
        <v>0</v>
      </c>
      <c r="E26" s="53"/>
      <c r="F26" s="225">
        <f>SUM(F8:F25)</f>
        <v>0</v>
      </c>
      <c r="G26" s="152"/>
      <c r="H26" s="45"/>
      <c r="I26" s="100">
        <f>SUM(I8:I25)</f>
        <v>0</v>
      </c>
      <c r="J26" s="53"/>
      <c r="K26" s="398">
        <f>IF($F8=0,0,IF(riepilogo!scelta="I",0,SUMIF(R8:R25,"R",K8:K25)))</f>
        <v>0</v>
      </c>
      <c r="L26" s="45"/>
      <c r="N26" s="36"/>
      <c r="O26" s="36"/>
      <c r="P26" s="54"/>
      <c r="Q26" s="398">
        <f>IF($F8=0,0,IF(riepilogo!scelta="I",0,SUMIF(R8:R25,"R",Q8:Q25)))</f>
        <v>0</v>
      </c>
      <c r="R26" s="54"/>
      <c r="S26" s="298">
        <f>COUNTIF(S8:S25,"=x")</f>
        <v>0</v>
      </c>
      <c r="T26" s="403"/>
      <c r="U26" s="46">
        <f>IF($F$8=0,0,IF(riepilogo!scelta="I",0,SUMIF(AB8:AB25,"R",U$8:U$25)))</f>
        <v>0</v>
      </c>
      <c r="V26" s="45"/>
      <c r="X26" s="36"/>
      <c r="Y26" s="36"/>
      <c r="Z26" s="152"/>
      <c r="AA26" s="46">
        <f>IF($F$8=0,0,IF(riepilogo!scelta="I",0,SUMIF(AB8:AB25,"R",AA$8:AA$25)))</f>
        <v>0</v>
      </c>
      <c r="AB26" s="152"/>
      <c r="AC26" s="404">
        <f>COUNTIF(AC8:AC25,"=x")</f>
        <v>0</v>
      </c>
      <c r="AD26" s="322"/>
      <c r="AE26" s="46">
        <f>IF($F$8=0,0,IF(riepilogo!scelta="I",0,SUMIF(AB8:AB25,"R",AE$8:AE$25)))</f>
        <v>0</v>
      </c>
      <c r="AF26" s="176"/>
    </row>
    <row r="27" spans="1:32" s="47" customFormat="1" ht="12.75" customHeight="1">
      <c r="A27" s="194"/>
      <c r="B27" s="36" t="str">
        <f>IF(riepilogo!scelta="I","TOTALE INNOVAZIONE","TOTALE SVILUPPO")</f>
        <v>TOTALE SVILUPPO</v>
      </c>
      <c r="C27" s="80"/>
      <c r="D27" s="44"/>
      <c r="E27" s="53"/>
      <c r="F27" s="226"/>
      <c r="G27" s="152"/>
      <c r="H27" s="45"/>
      <c r="I27" s="100"/>
      <c r="J27" s="53"/>
      <c r="K27" s="46">
        <f>IF($F8=0,0,IF(riepilogo!scelta="I",SUM(K8:K25),SUMIF(R8:R25,"S",K8:K25)))</f>
        <v>0</v>
      </c>
      <c r="L27" s="45"/>
      <c r="N27" s="36"/>
      <c r="O27" s="36"/>
      <c r="P27" s="54"/>
      <c r="Q27" s="46">
        <f>IF($F8=0,0,IF(riepilogo!scelta="I",SUM(Q8:Q25),SUMIF(R8:R25,"S",Q8:Q25)))</f>
        <v>0</v>
      </c>
      <c r="R27" s="54"/>
      <c r="S27" s="301">
        <f>IF(Q8=0,0,SUMIF(S8:S25,"x",Q8:Q25))</f>
        <v>0</v>
      </c>
      <c r="T27" s="403"/>
      <c r="U27" s="46">
        <f>IF($F$8=0,0,IF(riepilogo!scelta="I",SUM(U$8:U$25),SUMIF(AB8:AB25,"S",U$8:U$25)))</f>
        <v>0</v>
      </c>
      <c r="V27" s="45"/>
      <c r="X27" s="36"/>
      <c r="Y27" s="36"/>
      <c r="Z27" s="152"/>
      <c r="AA27" s="46">
        <f>IF($F$8=0,0,IF(riepilogo!scelta="I",SUM(AA$8:AA$25),SUMIF(AB8:AB25,"S",AA$8:AA$25)))</f>
        <v>0</v>
      </c>
      <c r="AB27" s="152"/>
      <c r="AC27" s="302">
        <f>IF(AND(AA26=0,AA27=0),0,SUMIF(AC8:AC25,"x",AA8:AA25))</f>
        <v>0</v>
      </c>
      <c r="AD27" s="403"/>
      <c r="AE27" s="46">
        <f>IF($F$8=0,0,IF(riepilogo!scelta="I",SUM(AE$8:AE$25),SUMIF(AB8:AB25,"S",AE$8:AE$25)))</f>
        <v>0</v>
      </c>
      <c r="AF27" s="176"/>
    </row>
    <row r="28" spans="2:31" ht="55.5" customHeight="1">
      <c r="B28" s="495" t="s">
        <v>122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00">
        <f>SUM(Q26:Q27)</f>
        <v>0</v>
      </c>
      <c r="R28" s="400"/>
      <c r="S28" s="323"/>
      <c r="T28" s="33"/>
      <c r="U28" s="278">
        <f>SUM(U26:U27)</f>
        <v>0</v>
      </c>
      <c r="V28" s="136"/>
      <c r="W28" s="136"/>
      <c r="X28" s="136"/>
      <c r="Y28" s="136"/>
      <c r="Z28" s="136"/>
      <c r="AA28" s="278">
        <f>SUM(AA26:AA27)</f>
        <v>0</v>
      </c>
      <c r="AB28" s="136"/>
      <c r="AC28" s="401"/>
      <c r="AD28" s="136"/>
      <c r="AE28" s="401">
        <f>SUM(AE26:AE27)</f>
        <v>0</v>
      </c>
    </row>
  </sheetData>
  <sheetProtection password="CC02" sheet="1" objects="1" scenarios="1" formatColumns="0" formatRows="0"/>
  <mergeCells count="13">
    <mergeCell ref="B6:B7"/>
    <mergeCell ref="B28:P28"/>
    <mergeCell ref="D6:F6"/>
    <mergeCell ref="K6:Q6"/>
    <mergeCell ref="S6:S7"/>
    <mergeCell ref="AC6:AC7"/>
    <mergeCell ref="T6:T7"/>
    <mergeCell ref="AD6:AD7"/>
    <mergeCell ref="G6:J6"/>
    <mergeCell ref="C6:C7"/>
    <mergeCell ref="AF6:AF7"/>
    <mergeCell ref="U6:AA6"/>
    <mergeCell ref="AE6:AE7"/>
  </mergeCells>
  <conditionalFormatting sqref="AC8:AC25">
    <cfRule type="cellIs" priority="124" dxfId="0" operator="notEqual" stopIfTrue="1">
      <formula>S8</formula>
    </cfRule>
  </conditionalFormatting>
  <conditionalFormatting sqref="E8:E25">
    <cfRule type="cellIs" priority="125" dxfId="0" operator="lessThan" stopIfTrue="1">
      <formula>$D$1</formula>
    </cfRule>
    <cfRule type="cellIs" priority="126" dxfId="0" operator="greaterThan" stopIfTrue="1">
      <formula>$D$2</formula>
    </cfRule>
  </conditionalFormatting>
  <conditionalFormatting sqref="L8:L25">
    <cfRule type="cellIs" priority="128" dxfId="0" operator="lessThan" stopIfTrue="1">
      <formula>E8</formula>
    </cfRule>
    <cfRule type="cellIs" priority="129" dxfId="0" operator="greaterThan" stopIfTrue="1">
      <formula>$D$2</formula>
    </cfRule>
  </conditionalFormatting>
  <conditionalFormatting sqref="M8:M25">
    <cfRule type="cellIs" priority="130" dxfId="0" operator="lessThan" stopIfTrue="1">
      <formula>E8</formula>
    </cfRule>
    <cfRule type="cellIs" priority="131" dxfId="0" operator="greaterThan" stopIfTrue="1">
      <formula>$D$2</formula>
    </cfRule>
  </conditionalFormatting>
  <conditionalFormatting sqref="Q26">
    <cfRule type="expression" priority="122" dxfId="76" stopIfTrue="1">
      <formula>'e)strumenti'!#REF!="R/S"</formula>
    </cfRule>
    <cfRule type="expression" priority="123" dxfId="77" stopIfTrue="1">
      <formula>'e)strumenti'!#REF!="I"</formula>
    </cfRule>
  </conditionalFormatting>
  <conditionalFormatting sqref="AA8:AA25">
    <cfRule type="cellIs" priority="119" dxfId="0" operator="greaterThan" stopIfTrue="1">
      <formula>U8</formula>
    </cfRule>
  </conditionalFormatting>
  <conditionalFormatting sqref="R8">
    <cfRule type="expression" priority="75" dxfId="11" stopIfTrue="1">
      <formula>AND(Q8&gt;0,R8="")</formula>
    </cfRule>
    <cfRule type="cellIs" priority="76" dxfId="10" operator="equal" stopIfTrue="1">
      <formula>"S"</formula>
    </cfRule>
  </conditionalFormatting>
  <conditionalFormatting sqref="K26">
    <cfRule type="expression" priority="132" dxfId="76" stopIfTrue="1">
      <formula>'e)strumenti'!#REF!="R/S"</formula>
    </cfRule>
    <cfRule type="expression" priority="133" dxfId="77" stopIfTrue="1">
      <formula>'e)strumenti'!#REF!="I"</formula>
    </cfRule>
  </conditionalFormatting>
  <conditionalFormatting sqref="R9:R25">
    <cfRule type="cellIs" priority="56" dxfId="10" operator="equal" stopIfTrue="1">
      <formula>"S"</formula>
    </cfRule>
  </conditionalFormatting>
  <conditionalFormatting sqref="R9">
    <cfRule type="expression" priority="55" dxfId="11" stopIfTrue="1">
      <formula>AND(Q9&gt;0,R9="")</formula>
    </cfRule>
  </conditionalFormatting>
  <conditionalFormatting sqref="R10">
    <cfRule type="expression" priority="54" dxfId="11" stopIfTrue="1">
      <formula>AND(Q10&gt;0,R10="")</formula>
    </cfRule>
  </conditionalFormatting>
  <conditionalFormatting sqref="R11">
    <cfRule type="expression" priority="53" dxfId="11" stopIfTrue="1">
      <formula>AND(Q11&gt;0,R11="")</formula>
    </cfRule>
  </conditionalFormatting>
  <conditionalFormatting sqref="R12">
    <cfRule type="expression" priority="52" dxfId="11" stopIfTrue="1">
      <formula>AND(Q12&gt;0,R12="")</formula>
    </cfRule>
  </conditionalFormatting>
  <conditionalFormatting sqref="R13">
    <cfRule type="expression" priority="51" dxfId="11" stopIfTrue="1">
      <formula>AND(Q13&gt;0,R13="")</formula>
    </cfRule>
  </conditionalFormatting>
  <conditionalFormatting sqref="R14">
    <cfRule type="expression" priority="50" dxfId="11" stopIfTrue="1">
      <formula>AND(Q14&gt;0,R14="")</formula>
    </cfRule>
  </conditionalFormatting>
  <conditionalFormatting sqref="R15">
    <cfRule type="expression" priority="49" dxfId="11" stopIfTrue="1">
      <formula>AND(Q15&gt;0,R15="")</formula>
    </cfRule>
  </conditionalFormatting>
  <conditionalFormatting sqref="R25">
    <cfRule type="expression" priority="39" dxfId="11" stopIfTrue="1">
      <formula>AND(Q25&gt;0,R25="")</formula>
    </cfRule>
  </conditionalFormatting>
  <conditionalFormatting sqref="R16">
    <cfRule type="expression" priority="48" dxfId="11" stopIfTrue="1">
      <formula>AND(Q16&gt;0,R16="")</formula>
    </cfRule>
  </conditionalFormatting>
  <conditionalFormatting sqref="R17">
    <cfRule type="expression" priority="47" dxfId="11" stopIfTrue="1">
      <formula>AND(Q17&gt;0,R17="")</formula>
    </cfRule>
  </conditionalFormatting>
  <conditionalFormatting sqref="R18">
    <cfRule type="expression" priority="46" dxfId="11" stopIfTrue="1">
      <formula>AND(Q18&gt;0,R18="")</formula>
    </cfRule>
  </conditionalFormatting>
  <conditionalFormatting sqref="R19">
    <cfRule type="expression" priority="45" dxfId="11" stopIfTrue="1">
      <formula>AND(Q19&gt;0,R19="")</formula>
    </cfRule>
  </conditionalFormatting>
  <conditionalFormatting sqref="R20">
    <cfRule type="expression" priority="44" dxfId="11" stopIfTrue="1">
      <formula>AND(Q20&gt;0,R20="")</formula>
    </cfRule>
  </conditionalFormatting>
  <conditionalFormatting sqref="R21">
    <cfRule type="expression" priority="43" dxfId="11" stopIfTrue="1">
      <formula>AND(Q21&gt;0,R21="")</formula>
    </cfRule>
  </conditionalFormatting>
  <conditionalFormatting sqref="R22">
    <cfRule type="expression" priority="42" dxfId="11" stopIfTrue="1">
      <formula>AND(Q22&gt;0,R22="")</formula>
    </cfRule>
  </conditionalFormatting>
  <conditionalFormatting sqref="R23">
    <cfRule type="expression" priority="41" dxfId="11" stopIfTrue="1">
      <formula>AND(Q23&gt;0,R23="")</formula>
    </cfRule>
  </conditionalFormatting>
  <conditionalFormatting sqref="R24">
    <cfRule type="expression" priority="40" dxfId="11" stopIfTrue="1">
      <formula>AND(Q24&gt;0,R24="")</formula>
    </cfRule>
  </conditionalFormatting>
  <conditionalFormatting sqref="AB8">
    <cfRule type="expression" priority="37" dxfId="11" stopIfTrue="1">
      <formula>AND(AA8&gt;0,AB8="")</formula>
    </cfRule>
    <cfRule type="cellIs" priority="38" dxfId="10" operator="equal" stopIfTrue="1">
      <formula>"S"</formula>
    </cfRule>
  </conditionalFormatting>
  <conditionalFormatting sqref="AB9">
    <cfRule type="expression" priority="35" dxfId="11" stopIfTrue="1">
      <formula>AND(AA9&gt;0,AB9="")</formula>
    </cfRule>
    <cfRule type="cellIs" priority="36" dxfId="10" operator="equal" stopIfTrue="1">
      <formula>"S"</formula>
    </cfRule>
  </conditionalFormatting>
  <conditionalFormatting sqref="AB10">
    <cfRule type="expression" priority="33" dxfId="11" stopIfTrue="1">
      <formula>AND(AA10&gt;0,AB10="")</formula>
    </cfRule>
    <cfRule type="cellIs" priority="34" dxfId="10" operator="equal" stopIfTrue="1">
      <formula>"S"</formula>
    </cfRule>
  </conditionalFormatting>
  <conditionalFormatting sqref="AB11">
    <cfRule type="expression" priority="31" dxfId="11" stopIfTrue="1">
      <formula>AND(AA11&gt;0,AB11="")</formula>
    </cfRule>
    <cfRule type="cellIs" priority="32" dxfId="10" operator="equal" stopIfTrue="1">
      <formula>"S"</formula>
    </cfRule>
  </conditionalFormatting>
  <conditionalFormatting sqref="AB12">
    <cfRule type="expression" priority="29" dxfId="11" stopIfTrue="1">
      <formula>AND(AA12&gt;0,AB12="")</formula>
    </cfRule>
    <cfRule type="cellIs" priority="30" dxfId="10" operator="equal" stopIfTrue="1">
      <formula>"S"</formula>
    </cfRule>
  </conditionalFormatting>
  <conditionalFormatting sqref="AB13">
    <cfRule type="expression" priority="27" dxfId="11" stopIfTrue="1">
      <formula>AND(AA13&gt;0,AB13="")</formula>
    </cfRule>
    <cfRule type="cellIs" priority="28" dxfId="10" operator="equal" stopIfTrue="1">
      <formula>"S"</formula>
    </cfRule>
  </conditionalFormatting>
  <conditionalFormatting sqref="AB14">
    <cfRule type="expression" priority="25" dxfId="11" stopIfTrue="1">
      <formula>AND(AA14&gt;0,AB14="")</formula>
    </cfRule>
    <cfRule type="cellIs" priority="26" dxfId="10" operator="equal" stopIfTrue="1">
      <formula>"S"</formula>
    </cfRule>
  </conditionalFormatting>
  <conditionalFormatting sqref="AB25">
    <cfRule type="expression" priority="1" dxfId="11" stopIfTrue="1">
      <formula>AND(AA25&gt;0,AB25="")</formula>
    </cfRule>
    <cfRule type="cellIs" priority="2" dxfId="10" operator="equal" stopIfTrue="1">
      <formula>"S"</formula>
    </cfRule>
  </conditionalFormatting>
  <conditionalFormatting sqref="AB15">
    <cfRule type="expression" priority="23" dxfId="11" stopIfTrue="1">
      <formula>AND(AA15&gt;0,AB15="")</formula>
    </cfRule>
    <cfRule type="cellIs" priority="24" dxfId="10" operator="equal" stopIfTrue="1">
      <formula>"S"</formula>
    </cfRule>
  </conditionalFormatting>
  <conditionalFormatting sqref="AB16">
    <cfRule type="expression" priority="21" dxfId="11" stopIfTrue="1">
      <formula>AND(AA16&gt;0,AB16="")</formula>
    </cfRule>
    <cfRule type="cellIs" priority="22" dxfId="10" operator="equal" stopIfTrue="1">
      <formula>"S"</formula>
    </cfRule>
  </conditionalFormatting>
  <conditionalFormatting sqref="AB17">
    <cfRule type="expression" priority="19" dxfId="11" stopIfTrue="1">
      <formula>AND(AA17&gt;0,AB17="")</formula>
    </cfRule>
    <cfRule type="cellIs" priority="20" dxfId="10" operator="equal" stopIfTrue="1">
      <formula>"S"</formula>
    </cfRule>
  </conditionalFormatting>
  <conditionalFormatting sqref="AB18">
    <cfRule type="expression" priority="17" dxfId="11" stopIfTrue="1">
      <formula>AND(AA18&gt;0,AB18="")</formula>
    </cfRule>
    <cfRule type="cellIs" priority="18" dxfId="10" operator="equal" stopIfTrue="1">
      <formula>"S"</formula>
    </cfRule>
  </conditionalFormatting>
  <conditionalFormatting sqref="AB19">
    <cfRule type="expression" priority="15" dxfId="11" stopIfTrue="1">
      <formula>AND(AA19&gt;0,AB19="")</formula>
    </cfRule>
    <cfRule type="cellIs" priority="16" dxfId="10" operator="equal" stopIfTrue="1">
      <formula>"S"</formula>
    </cfRule>
  </conditionalFormatting>
  <conditionalFormatting sqref="AB20">
    <cfRule type="expression" priority="13" dxfId="11" stopIfTrue="1">
      <formula>AND(AA20&gt;0,AB20="")</formula>
    </cfRule>
    <cfRule type="cellIs" priority="14" dxfId="10" operator="equal" stopIfTrue="1">
      <formula>"S"</formula>
    </cfRule>
  </conditionalFormatting>
  <conditionalFormatting sqref="AB21">
    <cfRule type="expression" priority="11" dxfId="11" stopIfTrue="1">
      <formula>AND(AA21&gt;0,AB21="")</formula>
    </cfRule>
    <cfRule type="cellIs" priority="12" dxfId="10" operator="equal" stopIfTrue="1">
      <formula>"S"</formula>
    </cfRule>
  </conditionalFormatting>
  <conditionalFormatting sqref="AB22">
    <cfRule type="expression" priority="7" dxfId="11" stopIfTrue="1">
      <formula>AND(AA22&gt;0,AB22="")</formula>
    </cfRule>
    <cfRule type="cellIs" priority="8" dxfId="10" operator="equal" stopIfTrue="1">
      <formula>"S"</formula>
    </cfRule>
  </conditionalFormatting>
  <conditionalFormatting sqref="AB23">
    <cfRule type="expression" priority="5" dxfId="11" stopIfTrue="1">
      <formula>AND(AA23&gt;0,AB23="")</formula>
    </cfRule>
    <cfRule type="cellIs" priority="6" dxfId="10" operator="equal" stopIfTrue="1">
      <formula>"S"</formula>
    </cfRule>
  </conditionalFormatting>
  <conditionalFormatting sqref="AB24">
    <cfRule type="expression" priority="3" dxfId="11" stopIfTrue="1">
      <formula>AND(AA24&gt;0,AB24="")</formula>
    </cfRule>
    <cfRule type="cellIs" priority="4" dxfId="10" operator="equal" stopIfTrue="1">
      <formula>"S"</formula>
    </cfRule>
  </conditionalFormatting>
  <dataValidations count="3">
    <dataValidation allowBlank="1" showInputMessage="1" showErrorMessage="1" prompt="riportare costo acquisto del bene al netto iva o, in caso di leasing, quota capitale al netto oneri finanziari" sqref="K8:K25"/>
    <dataValidation type="list" allowBlank="1" showInputMessage="1" showErrorMessage="1" sqref="H8:H25">
      <formula1>tipopagamento</formula1>
    </dataValidation>
    <dataValidation allowBlank="1" showInputMessage="1" showErrorMessage="1" prompt="le righe si possono allargare" sqref="B8:B10"/>
  </dataValidation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7">
    <tabColor indexed="50"/>
    <pageSetUpPr fitToPage="1"/>
  </sheetPr>
  <dimension ref="A1:AF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20" bestFit="1" customWidth="1"/>
    <col min="2" max="2" width="16.140625" style="17" customWidth="1"/>
    <col min="3" max="3" width="12.421875" style="17" customWidth="1"/>
    <col min="4" max="4" width="6.00390625" style="20" customWidth="1"/>
    <col min="5" max="5" width="6.421875" style="24" customWidth="1"/>
    <col min="6" max="6" width="9.57421875" style="17" customWidth="1"/>
    <col min="7" max="7" width="4.421875" style="150" customWidth="1"/>
    <col min="8" max="8" width="8.8515625" style="91" customWidth="1"/>
    <col min="9" max="9" width="9.57421875" style="99" customWidth="1"/>
    <col min="10" max="10" width="7.421875" style="24" customWidth="1"/>
    <col min="11" max="11" width="9.57421875" style="48" customWidth="1"/>
    <col min="12" max="13" width="6.421875" style="48" customWidth="1"/>
    <col min="14" max="14" width="4.28125" style="48" customWidth="1"/>
    <col min="15" max="15" width="4.8515625" style="48" bestFit="1" customWidth="1"/>
    <col min="16" max="16" width="2.28125" style="49" hidden="1" customWidth="1"/>
    <col min="17" max="17" width="10.8515625" style="17" customWidth="1"/>
    <col min="18" max="18" width="2.57421875" style="49" customWidth="1"/>
    <col min="19" max="19" width="3.421875" style="310" hidden="1" customWidth="1"/>
    <col min="20" max="20" width="3.00390625" style="304" hidden="1" customWidth="1"/>
    <col min="21" max="21" width="9.57421875" style="48" hidden="1" customWidth="1"/>
    <col min="22" max="23" width="6.421875" style="48" hidden="1" customWidth="1"/>
    <col min="24" max="24" width="4.28125" style="48" hidden="1" customWidth="1"/>
    <col min="25" max="25" width="4.8515625" style="48" hidden="1" customWidth="1"/>
    <col min="26" max="26" width="2.28125" style="49" hidden="1" customWidth="1"/>
    <col min="27" max="27" width="9.57421875" style="17" hidden="1" customWidth="1"/>
    <col min="28" max="28" width="2.00390625" style="316" hidden="1" customWidth="1"/>
    <col min="29" max="29" width="3.57421875" style="305" hidden="1" customWidth="1"/>
    <col min="30" max="30" width="2.8515625" style="304" hidden="1" customWidth="1"/>
    <col min="31" max="31" width="11.140625" style="303" hidden="1" customWidth="1"/>
    <col min="32" max="32" width="36.28125" style="114" hidden="1" customWidth="1"/>
    <col min="33" max="34" width="9.140625" style="17" hidden="1" customWidth="1"/>
    <col min="35" max="36" width="9.140625" style="17" customWidth="1"/>
    <col min="37" max="16384" width="9.140625" style="17" customWidth="1"/>
  </cols>
  <sheetData>
    <row r="1" spans="1:32" ht="17.25" customHeight="1">
      <c r="A1" s="17"/>
      <c r="B1" s="58" t="s">
        <v>10</v>
      </c>
      <c r="C1" s="58"/>
      <c r="D1" s="106">
        <f>datainizioprogetto</f>
        <v>0</v>
      </c>
      <c r="F1" s="39"/>
      <c r="G1" s="149"/>
      <c r="H1" s="92"/>
      <c r="Q1" s="40" t="s">
        <v>4</v>
      </c>
      <c r="S1" s="243" t="s">
        <v>59</v>
      </c>
      <c r="T1" s="309"/>
      <c r="AA1" s="284"/>
      <c r="AC1" s="308"/>
      <c r="AD1" s="309"/>
      <c r="AE1" s="286"/>
      <c r="AF1" s="40" t="s">
        <v>4</v>
      </c>
    </row>
    <row r="2" spans="1:32" ht="17.25" customHeight="1" thickBot="1">
      <c r="A2" s="17"/>
      <c r="B2" s="39"/>
      <c r="C2" s="39"/>
      <c r="D2" s="106">
        <f>datafineprogetto</f>
        <v>0</v>
      </c>
      <c r="F2" s="39"/>
      <c r="G2" s="149"/>
      <c r="H2" s="92"/>
      <c r="Q2" s="41" t="s">
        <v>73</v>
      </c>
      <c r="S2" s="307"/>
      <c r="T2" s="309"/>
      <c r="AA2" s="284"/>
      <c r="AC2" s="308"/>
      <c r="AD2" s="309"/>
      <c r="AE2" s="286"/>
      <c r="AF2" s="41" t="str">
        <f>"rendicontazione "&amp;IF(riepilogo!scelta="R","Ricerca",IF(riepilogo!scelta="I","Innovazione processi",""))&amp;" - elenco f)"</f>
        <v>rendicontazione  - elenco f)</v>
      </c>
    </row>
    <row r="3" spans="2:32" ht="24.75" customHeight="1" thickBot="1" thickTop="1">
      <c r="B3" s="30" t="s">
        <v>95</v>
      </c>
      <c r="C3" s="30"/>
      <c r="E3" s="50"/>
      <c r="H3" s="17"/>
      <c r="J3" s="20"/>
      <c r="K3" s="31"/>
      <c r="L3" s="31"/>
      <c r="M3" s="31"/>
      <c r="P3" s="51"/>
      <c r="R3" s="190"/>
      <c r="S3" s="288"/>
      <c r="T3" s="245"/>
      <c r="U3" s="245"/>
      <c r="V3" s="245"/>
      <c r="W3" s="245"/>
      <c r="X3" s="245"/>
      <c r="Y3" s="245"/>
      <c r="Z3" s="245"/>
      <c r="AA3" s="248" t="s">
        <v>39</v>
      </c>
      <c r="AB3" s="317"/>
      <c r="AC3" s="245"/>
      <c r="AD3" s="245"/>
      <c r="AE3" s="248"/>
      <c r="AF3" s="249"/>
    </row>
    <row r="4" spans="2:32" ht="3" customHeight="1" thickTop="1">
      <c r="B4" s="95"/>
      <c r="C4" s="95"/>
      <c r="E4" s="50"/>
      <c r="F4" s="32"/>
      <c r="H4" s="17"/>
      <c r="K4" s="32"/>
      <c r="L4" s="32"/>
      <c r="M4" s="32"/>
      <c r="P4" s="51"/>
      <c r="R4" s="21"/>
      <c r="U4" s="318"/>
      <c r="V4" s="318"/>
      <c r="W4" s="318"/>
      <c r="Z4" s="51"/>
      <c r="AB4" s="318"/>
      <c r="AE4" s="292"/>
      <c r="AF4" s="311"/>
    </row>
    <row r="5" spans="2:32" ht="6.75" customHeight="1">
      <c r="B5" s="39"/>
      <c r="C5" s="39"/>
      <c r="E5" s="50"/>
      <c r="F5" s="32"/>
      <c r="H5" s="17"/>
      <c r="K5" s="32"/>
      <c r="L5" s="32"/>
      <c r="M5" s="32"/>
      <c r="N5" s="32"/>
      <c r="O5" s="32"/>
      <c r="P5" s="51"/>
      <c r="Q5" s="98"/>
      <c r="R5" s="21"/>
      <c r="U5" s="318"/>
      <c r="V5" s="318"/>
      <c r="W5" s="318"/>
      <c r="X5" s="318"/>
      <c r="Y5" s="318"/>
      <c r="Z5" s="51"/>
      <c r="AA5" s="98"/>
      <c r="AB5" s="318"/>
      <c r="AE5" s="44"/>
      <c r="AF5" s="253"/>
    </row>
    <row r="6" spans="1:32" s="43" customFormat="1" ht="9.75" customHeight="1">
      <c r="A6" s="42"/>
      <c r="B6" s="482" t="s">
        <v>51</v>
      </c>
      <c r="C6" s="482" t="s">
        <v>22</v>
      </c>
      <c r="D6" s="487" t="s">
        <v>20</v>
      </c>
      <c r="E6" s="488"/>
      <c r="F6" s="489"/>
      <c r="G6" s="484" t="s">
        <v>63</v>
      </c>
      <c r="H6" s="485"/>
      <c r="I6" s="485"/>
      <c r="J6" s="486"/>
      <c r="K6" s="487" t="s">
        <v>66</v>
      </c>
      <c r="L6" s="488"/>
      <c r="M6" s="488"/>
      <c r="N6" s="488"/>
      <c r="O6" s="488"/>
      <c r="P6" s="488"/>
      <c r="Q6" s="488"/>
      <c r="R6" s="425"/>
      <c r="S6" s="477" t="s">
        <v>45</v>
      </c>
      <c r="T6" s="481"/>
      <c r="U6" s="472" t="s">
        <v>47</v>
      </c>
      <c r="V6" s="473"/>
      <c r="W6" s="473"/>
      <c r="X6" s="473"/>
      <c r="Y6" s="473"/>
      <c r="Z6" s="473"/>
      <c r="AA6" s="474"/>
      <c r="AB6" s="326"/>
      <c r="AC6" s="496" t="s">
        <v>46</v>
      </c>
      <c r="AD6" s="481"/>
      <c r="AE6" s="479" t="s">
        <v>109</v>
      </c>
      <c r="AF6" s="475" t="s">
        <v>24</v>
      </c>
    </row>
    <row r="7" spans="1:32" ht="40.5" customHeight="1">
      <c r="A7" s="25"/>
      <c r="B7" s="483"/>
      <c r="C7" s="483"/>
      <c r="D7" s="34" t="s">
        <v>21</v>
      </c>
      <c r="E7" s="26" t="s">
        <v>23</v>
      </c>
      <c r="F7" s="34" t="s">
        <v>53</v>
      </c>
      <c r="G7" s="151" t="s">
        <v>21</v>
      </c>
      <c r="H7" s="89" t="s">
        <v>64</v>
      </c>
      <c r="I7" s="89" t="s">
        <v>27</v>
      </c>
      <c r="J7" s="89" t="s">
        <v>65</v>
      </c>
      <c r="K7" s="34" t="s">
        <v>54</v>
      </c>
      <c r="L7" s="34" t="s">
        <v>67</v>
      </c>
      <c r="M7" s="34" t="s">
        <v>68</v>
      </c>
      <c r="N7" s="34" t="s">
        <v>26</v>
      </c>
      <c r="O7" s="34" t="s">
        <v>110</v>
      </c>
      <c r="P7" s="34" t="s">
        <v>101</v>
      </c>
      <c r="Q7" s="34" t="s">
        <v>37</v>
      </c>
      <c r="R7" s="35" t="str">
        <f>IF(riepilogo!scelta="I","I"," R / S")</f>
        <v> R / S</v>
      </c>
      <c r="S7" s="478"/>
      <c r="T7" s="481"/>
      <c r="U7" s="293" t="s">
        <v>54</v>
      </c>
      <c r="V7" s="293" t="s">
        <v>84</v>
      </c>
      <c r="W7" s="293" t="s">
        <v>85</v>
      </c>
      <c r="X7" s="293" t="s">
        <v>26</v>
      </c>
      <c r="Y7" s="293" t="s">
        <v>110</v>
      </c>
      <c r="Z7" s="293" t="s">
        <v>101</v>
      </c>
      <c r="AA7" s="294" t="s">
        <v>58</v>
      </c>
      <c r="AB7" s="263" t="str">
        <f>R7</f>
        <v> R / S</v>
      </c>
      <c r="AC7" s="497"/>
      <c r="AD7" s="481"/>
      <c r="AE7" s="480"/>
      <c r="AF7" s="476"/>
    </row>
    <row r="8" spans="1:32" ht="18.75" customHeight="1">
      <c r="A8" s="25">
        <v>1</v>
      </c>
      <c r="B8" s="13"/>
      <c r="C8" s="13"/>
      <c r="D8" s="16"/>
      <c r="E8" s="15"/>
      <c r="F8" s="168"/>
      <c r="G8" s="148">
        <f>IF(H8&lt;&gt;"",A8&amp;"f","")</f>
      </c>
      <c r="H8" s="93"/>
      <c r="I8" s="168">
        <f>IF(F8=0,0,F8)</f>
        <v>0</v>
      </c>
      <c r="J8" s="15"/>
      <c r="K8" s="168"/>
      <c r="L8" s="15"/>
      <c r="M8" s="15"/>
      <c r="N8" s="96">
        <f>IF(AND(L8&lt;&gt;"",M8&lt;&gt;""),M8-L8+1,"")</f>
      </c>
      <c r="O8" s="406"/>
      <c r="P8" s="141"/>
      <c r="Q8" s="52">
        <f aca="true" t="shared" si="0" ref="Q8:Q25">IF(OR(O8&lt;&gt;"",P8&lt;&gt;""),IF(OR(P8="L",O8=1),K8,ROUND(K8*O8*N8/365,2)),0)</f>
        <v>0</v>
      </c>
      <c r="R8" s="55"/>
      <c r="S8" s="295"/>
      <c r="T8" s="297"/>
      <c r="U8" s="319">
        <f aca="true" t="shared" si="1" ref="U8:U25">K8</f>
        <v>0</v>
      </c>
      <c r="V8" s="321">
        <f aca="true" t="shared" si="2" ref="V8:V25">IF(L8&lt;&gt;"",L8,"")</f>
      </c>
      <c r="W8" s="321">
        <f aca="true" t="shared" si="3" ref="W8:W25">IF(M8&lt;&gt;"",M8,"")</f>
      </c>
      <c r="X8" s="96">
        <f aca="true" t="shared" si="4" ref="X8:X25">IF(AND(U8&gt;0,V8&lt;&gt;"",W8&lt;&gt;""),W8-V8+1,"")</f>
      </c>
      <c r="Y8" s="412">
        <f aca="true" t="shared" si="5" ref="Y8:Y25">IF(O8&gt;0,O8,"")</f>
      </c>
      <c r="Z8" s="320">
        <f aca="true" t="shared" si="6" ref="Z8:Z25">IF(P8="","",P8)</f>
      </c>
      <c r="AA8" s="52">
        <f aca="true" t="shared" si="7" ref="AA8:AA25">IF(OR(Y8&lt;&gt;"",Z8&lt;&gt;""),IF(OR(Z8="L",Y8=1),U8,ROUND(U8*Y8*X8/365,2)),0)</f>
        <v>0</v>
      </c>
      <c r="AB8" s="426"/>
      <c r="AC8" s="296"/>
      <c r="AD8" s="297"/>
      <c r="AE8" s="115">
        <f aca="true" t="shared" si="8" ref="AE8:AE25">AA8</f>
        <v>0</v>
      </c>
      <c r="AF8" s="176"/>
    </row>
    <row r="9" spans="1:32" ht="18.75" customHeight="1">
      <c r="A9" s="25">
        <v>2</v>
      </c>
      <c r="B9" s="13"/>
      <c r="C9" s="13"/>
      <c r="D9" s="16"/>
      <c r="E9" s="15"/>
      <c r="F9" s="168"/>
      <c r="G9" s="148">
        <f aca="true" t="shared" si="9" ref="G9:G25">IF(H9&lt;&gt;"",A9&amp;"f","")</f>
      </c>
      <c r="H9" s="93"/>
      <c r="I9" s="168">
        <f aca="true" t="shared" si="10" ref="I9:I24">IF(F9=0,0,F9)</f>
        <v>0</v>
      </c>
      <c r="J9" s="15"/>
      <c r="K9" s="168"/>
      <c r="L9" s="15"/>
      <c r="M9" s="15"/>
      <c r="N9" s="96">
        <f aca="true" t="shared" si="11" ref="N9:N25">IF(AND(K9&gt;0,L9&lt;&gt;"",M9&lt;&gt;""),M9-L9+1,"")</f>
      </c>
      <c r="O9" s="406"/>
      <c r="P9" s="141"/>
      <c r="Q9" s="52">
        <f t="shared" si="0"/>
        <v>0</v>
      </c>
      <c r="R9" s="55"/>
      <c r="S9" s="295"/>
      <c r="T9" s="297"/>
      <c r="U9" s="319">
        <f t="shared" si="1"/>
        <v>0</v>
      </c>
      <c r="V9" s="321">
        <f t="shared" si="2"/>
      </c>
      <c r="W9" s="321">
        <f t="shared" si="3"/>
      </c>
      <c r="X9" s="96">
        <f t="shared" si="4"/>
      </c>
      <c r="Y9" s="412">
        <f t="shared" si="5"/>
      </c>
      <c r="Z9" s="320">
        <f t="shared" si="6"/>
      </c>
      <c r="AA9" s="52">
        <f t="shared" si="7"/>
        <v>0</v>
      </c>
      <c r="AB9" s="426"/>
      <c r="AC9" s="296"/>
      <c r="AD9" s="297"/>
      <c r="AE9" s="115">
        <f t="shared" si="8"/>
        <v>0</v>
      </c>
      <c r="AF9" s="176"/>
    </row>
    <row r="10" spans="1:32" ht="18.75" customHeight="1">
      <c r="A10" s="25">
        <v>3</v>
      </c>
      <c r="B10" s="13"/>
      <c r="C10" s="13"/>
      <c r="D10" s="16"/>
      <c r="E10" s="15"/>
      <c r="F10" s="168"/>
      <c r="G10" s="148">
        <f t="shared" si="9"/>
      </c>
      <c r="H10" s="93"/>
      <c r="I10" s="168">
        <f t="shared" si="10"/>
        <v>0</v>
      </c>
      <c r="J10" s="15"/>
      <c r="K10" s="168"/>
      <c r="L10" s="15"/>
      <c r="M10" s="15"/>
      <c r="N10" s="96">
        <f t="shared" si="11"/>
      </c>
      <c r="O10" s="406"/>
      <c r="P10" s="141"/>
      <c r="Q10" s="52">
        <f t="shared" si="0"/>
        <v>0</v>
      </c>
      <c r="R10" s="55"/>
      <c r="S10" s="295"/>
      <c r="T10" s="297"/>
      <c r="U10" s="319">
        <f t="shared" si="1"/>
        <v>0</v>
      </c>
      <c r="V10" s="321">
        <f t="shared" si="2"/>
      </c>
      <c r="W10" s="321">
        <f t="shared" si="3"/>
      </c>
      <c r="X10" s="96">
        <f t="shared" si="4"/>
      </c>
      <c r="Y10" s="412">
        <f t="shared" si="5"/>
      </c>
      <c r="Z10" s="320">
        <f t="shared" si="6"/>
      </c>
      <c r="AA10" s="52">
        <f t="shared" si="7"/>
        <v>0</v>
      </c>
      <c r="AB10" s="426"/>
      <c r="AC10" s="296"/>
      <c r="AD10" s="297"/>
      <c r="AE10" s="115">
        <f t="shared" si="8"/>
        <v>0</v>
      </c>
      <c r="AF10" s="176"/>
    </row>
    <row r="11" spans="1:32" ht="18.75" customHeight="1">
      <c r="A11" s="25">
        <v>4</v>
      </c>
      <c r="B11" s="13"/>
      <c r="C11" s="13"/>
      <c r="D11" s="16"/>
      <c r="E11" s="15"/>
      <c r="F11" s="168"/>
      <c r="G11" s="148">
        <f t="shared" si="9"/>
      </c>
      <c r="H11" s="93"/>
      <c r="I11" s="168">
        <f t="shared" si="10"/>
        <v>0</v>
      </c>
      <c r="J11" s="15"/>
      <c r="K11" s="168"/>
      <c r="L11" s="15"/>
      <c r="M11" s="15"/>
      <c r="N11" s="96">
        <f t="shared" si="11"/>
      </c>
      <c r="O11" s="406"/>
      <c r="P11" s="141"/>
      <c r="Q11" s="52">
        <f t="shared" si="0"/>
        <v>0</v>
      </c>
      <c r="R11" s="55"/>
      <c r="S11" s="295"/>
      <c r="T11" s="297"/>
      <c r="U11" s="319">
        <f t="shared" si="1"/>
        <v>0</v>
      </c>
      <c r="V11" s="321">
        <f t="shared" si="2"/>
      </c>
      <c r="W11" s="321">
        <f t="shared" si="3"/>
      </c>
      <c r="X11" s="96">
        <f t="shared" si="4"/>
      </c>
      <c r="Y11" s="412">
        <f t="shared" si="5"/>
      </c>
      <c r="Z11" s="320">
        <f t="shared" si="6"/>
      </c>
      <c r="AA11" s="52">
        <f t="shared" si="7"/>
        <v>0</v>
      </c>
      <c r="AB11" s="426"/>
      <c r="AC11" s="296"/>
      <c r="AD11" s="297"/>
      <c r="AE11" s="115">
        <f t="shared" si="8"/>
        <v>0</v>
      </c>
      <c r="AF11" s="176"/>
    </row>
    <row r="12" spans="1:32" ht="18.75" customHeight="1">
      <c r="A12" s="25">
        <v>5</v>
      </c>
      <c r="B12" s="13"/>
      <c r="C12" s="13"/>
      <c r="D12" s="16"/>
      <c r="E12" s="15"/>
      <c r="F12" s="168"/>
      <c r="G12" s="148">
        <f t="shared" si="9"/>
      </c>
      <c r="H12" s="93"/>
      <c r="I12" s="168">
        <f t="shared" si="10"/>
        <v>0</v>
      </c>
      <c r="J12" s="15"/>
      <c r="K12" s="168"/>
      <c r="L12" s="15"/>
      <c r="M12" s="15"/>
      <c r="N12" s="96">
        <f t="shared" si="11"/>
      </c>
      <c r="O12" s="406"/>
      <c r="P12" s="141"/>
      <c r="Q12" s="52">
        <f t="shared" si="0"/>
        <v>0</v>
      </c>
      <c r="R12" s="55"/>
      <c r="S12" s="295"/>
      <c r="T12" s="297"/>
      <c r="U12" s="319">
        <f t="shared" si="1"/>
        <v>0</v>
      </c>
      <c r="V12" s="321">
        <f t="shared" si="2"/>
      </c>
      <c r="W12" s="321">
        <f t="shared" si="3"/>
      </c>
      <c r="X12" s="96">
        <f t="shared" si="4"/>
      </c>
      <c r="Y12" s="412">
        <f t="shared" si="5"/>
      </c>
      <c r="Z12" s="320">
        <f t="shared" si="6"/>
      </c>
      <c r="AA12" s="52">
        <f t="shared" si="7"/>
        <v>0</v>
      </c>
      <c r="AB12" s="426"/>
      <c r="AC12" s="296"/>
      <c r="AD12" s="297"/>
      <c r="AE12" s="115">
        <f t="shared" si="8"/>
        <v>0</v>
      </c>
      <c r="AF12" s="176"/>
    </row>
    <row r="13" spans="1:32" ht="18.75" customHeight="1">
      <c r="A13" s="25">
        <v>6</v>
      </c>
      <c r="B13" s="13"/>
      <c r="C13" s="13"/>
      <c r="D13" s="16"/>
      <c r="E13" s="15"/>
      <c r="F13" s="168"/>
      <c r="G13" s="148">
        <f t="shared" si="9"/>
      </c>
      <c r="H13" s="93"/>
      <c r="I13" s="168">
        <f t="shared" si="10"/>
        <v>0</v>
      </c>
      <c r="J13" s="15"/>
      <c r="K13" s="168"/>
      <c r="L13" s="15"/>
      <c r="M13" s="15"/>
      <c r="N13" s="96">
        <f t="shared" si="11"/>
      </c>
      <c r="O13" s="406"/>
      <c r="P13" s="141"/>
      <c r="Q13" s="52">
        <f t="shared" si="0"/>
        <v>0</v>
      </c>
      <c r="R13" s="55"/>
      <c r="S13" s="295"/>
      <c r="T13" s="297"/>
      <c r="U13" s="319">
        <f t="shared" si="1"/>
        <v>0</v>
      </c>
      <c r="V13" s="321">
        <f t="shared" si="2"/>
      </c>
      <c r="W13" s="321">
        <f t="shared" si="3"/>
      </c>
      <c r="X13" s="96">
        <f t="shared" si="4"/>
      </c>
      <c r="Y13" s="412">
        <f t="shared" si="5"/>
      </c>
      <c r="Z13" s="320">
        <f t="shared" si="6"/>
      </c>
      <c r="AA13" s="52">
        <f t="shared" si="7"/>
        <v>0</v>
      </c>
      <c r="AB13" s="426"/>
      <c r="AC13" s="296"/>
      <c r="AD13" s="297"/>
      <c r="AE13" s="115">
        <f t="shared" si="8"/>
        <v>0</v>
      </c>
      <c r="AF13" s="176"/>
    </row>
    <row r="14" spans="1:32" ht="18.75" customHeight="1">
      <c r="A14" s="25">
        <v>7</v>
      </c>
      <c r="B14" s="13"/>
      <c r="C14" s="13"/>
      <c r="D14" s="16"/>
      <c r="E14" s="15"/>
      <c r="F14" s="168"/>
      <c r="G14" s="148">
        <f t="shared" si="9"/>
      </c>
      <c r="H14" s="93"/>
      <c r="I14" s="168">
        <f t="shared" si="10"/>
        <v>0</v>
      </c>
      <c r="J14" s="15"/>
      <c r="K14" s="168"/>
      <c r="L14" s="15"/>
      <c r="M14" s="15"/>
      <c r="N14" s="96">
        <f t="shared" si="11"/>
      </c>
      <c r="O14" s="406"/>
      <c r="P14" s="141"/>
      <c r="Q14" s="52">
        <f t="shared" si="0"/>
        <v>0</v>
      </c>
      <c r="R14" s="55"/>
      <c r="S14" s="295"/>
      <c r="T14" s="297"/>
      <c r="U14" s="319">
        <f t="shared" si="1"/>
        <v>0</v>
      </c>
      <c r="V14" s="321">
        <f t="shared" si="2"/>
      </c>
      <c r="W14" s="321">
        <f t="shared" si="3"/>
      </c>
      <c r="X14" s="96">
        <f t="shared" si="4"/>
      </c>
      <c r="Y14" s="412">
        <f t="shared" si="5"/>
      </c>
      <c r="Z14" s="320">
        <f t="shared" si="6"/>
      </c>
      <c r="AA14" s="52">
        <f t="shared" si="7"/>
        <v>0</v>
      </c>
      <c r="AB14" s="426"/>
      <c r="AC14" s="296"/>
      <c r="AD14" s="297"/>
      <c r="AE14" s="115">
        <f t="shared" si="8"/>
        <v>0</v>
      </c>
      <c r="AF14" s="176"/>
    </row>
    <row r="15" spans="1:32" ht="18.75" customHeight="1">
      <c r="A15" s="25">
        <v>8</v>
      </c>
      <c r="B15" s="13"/>
      <c r="C15" s="13"/>
      <c r="D15" s="16"/>
      <c r="E15" s="15"/>
      <c r="F15" s="168"/>
      <c r="G15" s="148">
        <f t="shared" si="9"/>
      </c>
      <c r="H15" s="93"/>
      <c r="I15" s="168">
        <f t="shared" si="10"/>
        <v>0</v>
      </c>
      <c r="J15" s="15"/>
      <c r="K15" s="168"/>
      <c r="L15" s="15"/>
      <c r="M15" s="15"/>
      <c r="N15" s="96">
        <f t="shared" si="11"/>
      </c>
      <c r="O15" s="406"/>
      <c r="P15" s="141"/>
      <c r="Q15" s="52">
        <f t="shared" si="0"/>
        <v>0</v>
      </c>
      <c r="R15" s="55"/>
      <c r="S15" s="295"/>
      <c r="T15" s="297"/>
      <c r="U15" s="319">
        <f t="shared" si="1"/>
        <v>0</v>
      </c>
      <c r="V15" s="321">
        <f t="shared" si="2"/>
      </c>
      <c r="W15" s="321">
        <f t="shared" si="3"/>
      </c>
      <c r="X15" s="96">
        <f t="shared" si="4"/>
      </c>
      <c r="Y15" s="412">
        <f t="shared" si="5"/>
      </c>
      <c r="Z15" s="320">
        <f t="shared" si="6"/>
      </c>
      <c r="AA15" s="52">
        <f t="shared" si="7"/>
        <v>0</v>
      </c>
      <c r="AB15" s="426"/>
      <c r="AC15" s="296"/>
      <c r="AD15" s="297"/>
      <c r="AE15" s="115">
        <f t="shared" si="8"/>
        <v>0</v>
      </c>
      <c r="AF15" s="176"/>
    </row>
    <row r="16" spans="1:32" ht="18.75" customHeight="1">
      <c r="A16" s="25">
        <v>9</v>
      </c>
      <c r="B16" s="13"/>
      <c r="C16" s="13"/>
      <c r="D16" s="16"/>
      <c r="E16" s="15"/>
      <c r="F16" s="168"/>
      <c r="G16" s="148">
        <f t="shared" si="9"/>
      </c>
      <c r="H16" s="93"/>
      <c r="I16" s="168">
        <f t="shared" si="10"/>
        <v>0</v>
      </c>
      <c r="J16" s="15"/>
      <c r="K16" s="168"/>
      <c r="L16" s="15"/>
      <c r="M16" s="15"/>
      <c r="N16" s="96">
        <f t="shared" si="11"/>
      </c>
      <c r="O16" s="406"/>
      <c r="P16" s="141"/>
      <c r="Q16" s="52">
        <f t="shared" si="0"/>
        <v>0</v>
      </c>
      <c r="R16" s="55"/>
      <c r="S16" s="295"/>
      <c r="T16" s="297"/>
      <c r="U16" s="319">
        <f t="shared" si="1"/>
        <v>0</v>
      </c>
      <c r="V16" s="321">
        <f t="shared" si="2"/>
      </c>
      <c r="W16" s="321">
        <f t="shared" si="3"/>
      </c>
      <c r="X16" s="96">
        <f t="shared" si="4"/>
      </c>
      <c r="Y16" s="412">
        <f t="shared" si="5"/>
      </c>
      <c r="Z16" s="320">
        <f t="shared" si="6"/>
      </c>
      <c r="AA16" s="52">
        <f t="shared" si="7"/>
        <v>0</v>
      </c>
      <c r="AB16" s="426"/>
      <c r="AC16" s="296"/>
      <c r="AD16" s="297"/>
      <c r="AE16" s="115">
        <f t="shared" si="8"/>
        <v>0</v>
      </c>
      <c r="AF16" s="176"/>
    </row>
    <row r="17" spans="1:32" ht="18.75" customHeight="1">
      <c r="A17" s="25">
        <v>10</v>
      </c>
      <c r="B17" s="13"/>
      <c r="C17" s="13"/>
      <c r="D17" s="16"/>
      <c r="E17" s="15"/>
      <c r="F17" s="168"/>
      <c r="G17" s="148">
        <f t="shared" si="9"/>
      </c>
      <c r="H17" s="93"/>
      <c r="I17" s="168">
        <f t="shared" si="10"/>
        <v>0</v>
      </c>
      <c r="J17" s="15"/>
      <c r="K17" s="168"/>
      <c r="L17" s="15"/>
      <c r="M17" s="15"/>
      <c r="N17" s="96">
        <f t="shared" si="11"/>
      </c>
      <c r="O17" s="406"/>
      <c r="P17" s="141"/>
      <c r="Q17" s="52">
        <f t="shared" si="0"/>
        <v>0</v>
      </c>
      <c r="R17" s="55"/>
      <c r="S17" s="295"/>
      <c r="T17" s="297"/>
      <c r="U17" s="319">
        <f t="shared" si="1"/>
        <v>0</v>
      </c>
      <c r="V17" s="321">
        <f t="shared" si="2"/>
      </c>
      <c r="W17" s="321">
        <f t="shared" si="3"/>
      </c>
      <c r="X17" s="96">
        <f t="shared" si="4"/>
      </c>
      <c r="Y17" s="412">
        <f t="shared" si="5"/>
      </c>
      <c r="Z17" s="320">
        <f t="shared" si="6"/>
      </c>
      <c r="AA17" s="52">
        <f t="shared" si="7"/>
        <v>0</v>
      </c>
      <c r="AB17" s="426"/>
      <c r="AC17" s="296"/>
      <c r="AD17" s="297"/>
      <c r="AE17" s="115">
        <f t="shared" si="8"/>
        <v>0</v>
      </c>
      <c r="AF17" s="176"/>
    </row>
    <row r="18" spans="1:32" ht="18.75" customHeight="1">
      <c r="A18" s="25">
        <v>11</v>
      </c>
      <c r="B18" s="13"/>
      <c r="C18" s="13"/>
      <c r="D18" s="16"/>
      <c r="E18" s="15"/>
      <c r="F18" s="168"/>
      <c r="G18" s="148">
        <f t="shared" si="9"/>
      </c>
      <c r="H18" s="93"/>
      <c r="I18" s="168">
        <f t="shared" si="10"/>
        <v>0</v>
      </c>
      <c r="J18" s="15"/>
      <c r="K18" s="168"/>
      <c r="L18" s="15"/>
      <c r="M18" s="15"/>
      <c r="N18" s="96">
        <f t="shared" si="11"/>
      </c>
      <c r="O18" s="406"/>
      <c r="P18" s="141"/>
      <c r="Q18" s="52">
        <f t="shared" si="0"/>
        <v>0</v>
      </c>
      <c r="R18" s="55"/>
      <c r="S18" s="295"/>
      <c r="T18" s="297"/>
      <c r="U18" s="319">
        <f t="shared" si="1"/>
        <v>0</v>
      </c>
      <c r="V18" s="321">
        <f t="shared" si="2"/>
      </c>
      <c r="W18" s="321">
        <f t="shared" si="3"/>
      </c>
      <c r="X18" s="96">
        <f t="shared" si="4"/>
      </c>
      <c r="Y18" s="412">
        <f t="shared" si="5"/>
      </c>
      <c r="Z18" s="320">
        <f t="shared" si="6"/>
      </c>
      <c r="AA18" s="52">
        <f t="shared" si="7"/>
        <v>0</v>
      </c>
      <c r="AB18" s="426"/>
      <c r="AC18" s="296"/>
      <c r="AD18" s="297"/>
      <c r="AE18" s="115">
        <f t="shared" si="8"/>
        <v>0</v>
      </c>
      <c r="AF18" s="176"/>
    </row>
    <row r="19" spans="1:32" ht="18.75" customHeight="1">
      <c r="A19" s="25">
        <v>12</v>
      </c>
      <c r="B19" s="13"/>
      <c r="C19" s="13"/>
      <c r="D19" s="16"/>
      <c r="E19" s="15"/>
      <c r="F19" s="168"/>
      <c r="G19" s="148">
        <f t="shared" si="9"/>
      </c>
      <c r="H19" s="93"/>
      <c r="I19" s="168">
        <f t="shared" si="10"/>
        <v>0</v>
      </c>
      <c r="J19" s="15"/>
      <c r="K19" s="168"/>
      <c r="L19" s="15"/>
      <c r="M19" s="15"/>
      <c r="N19" s="96">
        <f t="shared" si="11"/>
      </c>
      <c r="O19" s="406"/>
      <c r="P19" s="141"/>
      <c r="Q19" s="52">
        <f t="shared" si="0"/>
        <v>0</v>
      </c>
      <c r="R19" s="55"/>
      <c r="S19" s="295"/>
      <c r="T19" s="297"/>
      <c r="U19" s="319">
        <f t="shared" si="1"/>
        <v>0</v>
      </c>
      <c r="V19" s="321">
        <f t="shared" si="2"/>
      </c>
      <c r="W19" s="321">
        <f t="shared" si="3"/>
      </c>
      <c r="X19" s="96">
        <f t="shared" si="4"/>
      </c>
      <c r="Y19" s="412">
        <f t="shared" si="5"/>
      </c>
      <c r="Z19" s="320">
        <f t="shared" si="6"/>
      </c>
      <c r="AA19" s="52">
        <f t="shared" si="7"/>
        <v>0</v>
      </c>
      <c r="AB19" s="426"/>
      <c r="AC19" s="296"/>
      <c r="AD19" s="297"/>
      <c r="AE19" s="115">
        <f t="shared" si="8"/>
        <v>0</v>
      </c>
      <c r="AF19" s="176"/>
    </row>
    <row r="20" spans="1:32" ht="18.75" customHeight="1">
      <c r="A20" s="25">
        <v>13</v>
      </c>
      <c r="B20" s="13"/>
      <c r="C20" s="13"/>
      <c r="D20" s="16"/>
      <c r="E20" s="15"/>
      <c r="F20" s="168"/>
      <c r="G20" s="148">
        <f t="shared" si="9"/>
      </c>
      <c r="H20" s="93"/>
      <c r="I20" s="168">
        <f t="shared" si="10"/>
        <v>0</v>
      </c>
      <c r="J20" s="15"/>
      <c r="K20" s="168"/>
      <c r="L20" s="15"/>
      <c r="M20" s="15"/>
      <c r="N20" s="96">
        <f t="shared" si="11"/>
      </c>
      <c r="O20" s="406"/>
      <c r="P20" s="141"/>
      <c r="Q20" s="52">
        <f t="shared" si="0"/>
        <v>0</v>
      </c>
      <c r="R20" s="55"/>
      <c r="S20" s="295"/>
      <c r="T20" s="297"/>
      <c r="U20" s="319">
        <f t="shared" si="1"/>
        <v>0</v>
      </c>
      <c r="V20" s="321">
        <f t="shared" si="2"/>
      </c>
      <c r="W20" s="321">
        <f t="shared" si="3"/>
      </c>
      <c r="X20" s="96">
        <f t="shared" si="4"/>
      </c>
      <c r="Y20" s="412">
        <f t="shared" si="5"/>
      </c>
      <c r="Z20" s="320">
        <f t="shared" si="6"/>
      </c>
      <c r="AA20" s="52">
        <f t="shared" si="7"/>
        <v>0</v>
      </c>
      <c r="AB20" s="426"/>
      <c r="AC20" s="296"/>
      <c r="AD20" s="297"/>
      <c r="AE20" s="115">
        <f t="shared" si="8"/>
        <v>0</v>
      </c>
      <c r="AF20" s="176"/>
    </row>
    <row r="21" spans="1:32" ht="18.75" customHeight="1">
      <c r="A21" s="25">
        <v>14</v>
      </c>
      <c r="B21" s="13"/>
      <c r="C21" s="13"/>
      <c r="D21" s="16"/>
      <c r="E21" s="15"/>
      <c r="F21" s="168"/>
      <c r="G21" s="148">
        <f t="shared" si="9"/>
      </c>
      <c r="H21" s="93"/>
      <c r="I21" s="168">
        <f t="shared" si="10"/>
        <v>0</v>
      </c>
      <c r="J21" s="15"/>
      <c r="K21" s="168"/>
      <c r="L21" s="15"/>
      <c r="M21" s="15"/>
      <c r="N21" s="96">
        <f t="shared" si="11"/>
      </c>
      <c r="O21" s="406"/>
      <c r="P21" s="141"/>
      <c r="Q21" s="52">
        <f t="shared" si="0"/>
        <v>0</v>
      </c>
      <c r="R21" s="55"/>
      <c r="S21" s="295"/>
      <c r="T21" s="297"/>
      <c r="U21" s="319">
        <f t="shared" si="1"/>
        <v>0</v>
      </c>
      <c r="V21" s="321">
        <f t="shared" si="2"/>
      </c>
      <c r="W21" s="321">
        <f t="shared" si="3"/>
      </c>
      <c r="X21" s="96">
        <f t="shared" si="4"/>
      </c>
      <c r="Y21" s="412">
        <f t="shared" si="5"/>
      </c>
      <c r="Z21" s="320">
        <f t="shared" si="6"/>
      </c>
      <c r="AA21" s="52">
        <f t="shared" si="7"/>
        <v>0</v>
      </c>
      <c r="AB21" s="426"/>
      <c r="AC21" s="296"/>
      <c r="AD21" s="297"/>
      <c r="AE21" s="115">
        <f t="shared" si="8"/>
        <v>0</v>
      </c>
      <c r="AF21" s="176"/>
    </row>
    <row r="22" spans="1:32" ht="18.75" customHeight="1">
      <c r="A22" s="25">
        <v>15</v>
      </c>
      <c r="B22" s="13"/>
      <c r="C22" s="13"/>
      <c r="D22" s="16"/>
      <c r="E22" s="15"/>
      <c r="F22" s="168"/>
      <c r="G22" s="148">
        <f t="shared" si="9"/>
      </c>
      <c r="H22" s="93"/>
      <c r="I22" s="168">
        <f t="shared" si="10"/>
        <v>0</v>
      </c>
      <c r="J22" s="15"/>
      <c r="K22" s="168"/>
      <c r="L22" s="15"/>
      <c r="M22" s="15"/>
      <c r="N22" s="96">
        <f t="shared" si="11"/>
      </c>
      <c r="O22" s="406"/>
      <c r="P22" s="141"/>
      <c r="Q22" s="52">
        <f t="shared" si="0"/>
        <v>0</v>
      </c>
      <c r="R22" s="55"/>
      <c r="S22" s="295"/>
      <c r="T22" s="297"/>
      <c r="U22" s="319">
        <f t="shared" si="1"/>
        <v>0</v>
      </c>
      <c r="V22" s="321">
        <f t="shared" si="2"/>
      </c>
      <c r="W22" s="321">
        <f t="shared" si="3"/>
      </c>
      <c r="X22" s="96">
        <f t="shared" si="4"/>
      </c>
      <c r="Y22" s="412">
        <f t="shared" si="5"/>
      </c>
      <c r="Z22" s="320">
        <f t="shared" si="6"/>
      </c>
      <c r="AA22" s="52">
        <f t="shared" si="7"/>
        <v>0</v>
      </c>
      <c r="AB22" s="426"/>
      <c r="AC22" s="296"/>
      <c r="AD22" s="297"/>
      <c r="AE22" s="115">
        <f t="shared" si="8"/>
        <v>0</v>
      </c>
      <c r="AF22" s="176"/>
    </row>
    <row r="23" spans="1:32" ht="18.75" customHeight="1">
      <c r="A23" s="25">
        <v>16</v>
      </c>
      <c r="B23" s="13"/>
      <c r="C23" s="13"/>
      <c r="D23" s="16"/>
      <c r="E23" s="15"/>
      <c r="F23" s="168"/>
      <c r="G23" s="148">
        <f t="shared" si="9"/>
      </c>
      <c r="H23" s="93"/>
      <c r="I23" s="168">
        <f t="shared" si="10"/>
        <v>0</v>
      </c>
      <c r="J23" s="15"/>
      <c r="K23" s="168"/>
      <c r="L23" s="15"/>
      <c r="M23" s="15"/>
      <c r="N23" s="96">
        <f t="shared" si="11"/>
      </c>
      <c r="O23" s="406"/>
      <c r="P23" s="141"/>
      <c r="Q23" s="52">
        <f t="shared" si="0"/>
        <v>0</v>
      </c>
      <c r="R23" s="55"/>
      <c r="S23" s="295"/>
      <c r="T23" s="297"/>
      <c r="U23" s="319">
        <f t="shared" si="1"/>
        <v>0</v>
      </c>
      <c r="V23" s="321">
        <f t="shared" si="2"/>
      </c>
      <c r="W23" s="321">
        <f t="shared" si="3"/>
      </c>
      <c r="X23" s="96">
        <f t="shared" si="4"/>
      </c>
      <c r="Y23" s="412">
        <f t="shared" si="5"/>
      </c>
      <c r="Z23" s="320">
        <f t="shared" si="6"/>
      </c>
      <c r="AA23" s="52">
        <f t="shared" si="7"/>
        <v>0</v>
      </c>
      <c r="AB23" s="426"/>
      <c r="AC23" s="296"/>
      <c r="AD23" s="297"/>
      <c r="AE23" s="115">
        <f t="shared" si="8"/>
        <v>0</v>
      </c>
      <c r="AF23" s="176"/>
    </row>
    <row r="24" spans="1:32" ht="18.75" customHeight="1">
      <c r="A24" s="25">
        <v>17</v>
      </c>
      <c r="B24" s="13"/>
      <c r="C24" s="13"/>
      <c r="D24" s="16"/>
      <c r="E24" s="15"/>
      <c r="F24" s="168"/>
      <c r="G24" s="148">
        <f t="shared" si="9"/>
      </c>
      <c r="H24" s="93"/>
      <c r="I24" s="168">
        <f t="shared" si="10"/>
        <v>0</v>
      </c>
      <c r="J24" s="15"/>
      <c r="K24" s="168"/>
      <c r="L24" s="15"/>
      <c r="M24" s="15"/>
      <c r="N24" s="96">
        <f t="shared" si="11"/>
      </c>
      <c r="O24" s="406"/>
      <c r="P24" s="141"/>
      <c r="Q24" s="52">
        <f t="shared" si="0"/>
        <v>0</v>
      </c>
      <c r="R24" s="55"/>
      <c r="S24" s="295"/>
      <c r="T24" s="297"/>
      <c r="U24" s="319">
        <f t="shared" si="1"/>
        <v>0</v>
      </c>
      <c r="V24" s="321">
        <f t="shared" si="2"/>
      </c>
      <c r="W24" s="321">
        <f t="shared" si="3"/>
      </c>
      <c r="X24" s="96">
        <f t="shared" si="4"/>
      </c>
      <c r="Y24" s="412">
        <f t="shared" si="5"/>
      </c>
      <c r="Z24" s="320">
        <f t="shared" si="6"/>
      </c>
      <c r="AA24" s="52">
        <f t="shared" si="7"/>
        <v>0</v>
      </c>
      <c r="AB24" s="426"/>
      <c r="AC24" s="296"/>
      <c r="AD24" s="297"/>
      <c r="AE24" s="115">
        <f t="shared" si="8"/>
        <v>0</v>
      </c>
      <c r="AF24" s="176"/>
    </row>
    <row r="25" spans="1:32" ht="18.75" customHeight="1">
      <c r="A25" s="25">
        <v>18</v>
      </c>
      <c r="B25" s="13"/>
      <c r="C25" s="13"/>
      <c r="D25" s="16"/>
      <c r="E25" s="15"/>
      <c r="F25" s="168"/>
      <c r="G25" s="148">
        <f t="shared" si="9"/>
      </c>
      <c r="H25" s="93"/>
      <c r="I25" s="168">
        <f>IF(F25=0,0,F25)</f>
        <v>0</v>
      </c>
      <c r="J25" s="15"/>
      <c r="K25" s="168"/>
      <c r="L25" s="15"/>
      <c r="M25" s="15"/>
      <c r="N25" s="96">
        <f t="shared" si="11"/>
      </c>
      <c r="O25" s="406"/>
      <c r="P25" s="141"/>
      <c r="Q25" s="52">
        <f t="shared" si="0"/>
        <v>0</v>
      </c>
      <c r="R25" s="55"/>
      <c r="S25" s="295"/>
      <c r="T25" s="297"/>
      <c r="U25" s="319">
        <f t="shared" si="1"/>
        <v>0</v>
      </c>
      <c r="V25" s="321">
        <f t="shared" si="2"/>
      </c>
      <c r="W25" s="321">
        <f t="shared" si="3"/>
      </c>
      <c r="X25" s="96">
        <f t="shared" si="4"/>
      </c>
      <c r="Y25" s="412">
        <f t="shared" si="5"/>
      </c>
      <c r="Z25" s="320">
        <f t="shared" si="6"/>
      </c>
      <c r="AA25" s="52">
        <f t="shared" si="7"/>
        <v>0</v>
      </c>
      <c r="AB25" s="426"/>
      <c r="AC25" s="296"/>
      <c r="AD25" s="297"/>
      <c r="AE25" s="115">
        <f t="shared" si="8"/>
        <v>0</v>
      </c>
      <c r="AF25" s="176"/>
    </row>
    <row r="26" spans="1:32" s="47" customFormat="1" ht="12.75" customHeight="1">
      <c r="A26" s="207" t="s">
        <v>6</v>
      </c>
      <c r="B26" s="36" t="str">
        <f>IF(riepilogo!scelta="I","","TOTALE RICERCA")</f>
        <v>TOTALE RICERCA</v>
      </c>
      <c r="C26" s="80"/>
      <c r="D26" s="228">
        <f>COUNTA(D8:D25)</f>
        <v>0</v>
      </c>
      <c r="E26" s="53"/>
      <c r="F26" s="225">
        <f>SUM(F8:F25)</f>
        <v>0</v>
      </c>
      <c r="G26" s="152"/>
      <c r="H26" s="45"/>
      <c r="I26" s="100">
        <f>SUM(I8:I25)</f>
        <v>0</v>
      </c>
      <c r="J26" s="53"/>
      <c r="K26" s="398">
        <f>IF($F8=0,0,IF(riepilogo!scelta="I",0,SUMIF(R8:R25,"R",K8:K25)))</f>
        <v>0</v>
      </c>
      <c r="L26" s="45"/>
      <c r="N26" s="36"/>
      <c r="O26" s="36"/>
      <c r="P26" s="54"/>
      <c r="Q26" s="398">
        <f>IF($F8=0,0,IF(riepilogo!scelta="I",0,SUMIF(R8:R25,"R",Q8:Q25)))</f>
        <v>0</v>
      </c>
      <c r="R26" s="54"/>
      <c r="S26" s="298">
        <f>COUNTIF(S8:S25,"=x")</f>
        <v>0</v>
      </c>
      <c r="T26" s="403"/>
      <c r="U26" s="46">
        <f>IF($F$8=0,0,IF(riepilogo!scelta="I",0,SUMIF(AB8:AB25,"R",U$8:U$25)))</f>
        <v>0</v>
      </c>
      <c r="V26" s="45"/>
      <c r="X26" s="36"/>
      <c r="Y26" s="36"/>
      <c r="Z26" s="152"/>
      <c r="AA26" s="46">
        <f>IF($F$8=0,0,IF(riepilogo!scelta="I",0,SUMIF(AB8:AB25,"R",AA$8:AA$25)))</f>
        <v>0</v>
      </c>
      <c r="AB26" s="152"/>
      <c r="AC26" s="404">
        <f>COUNTIF(AC8:AC25,"=x")</f>
        <v>0</v>
      </c>
      <c r="AD26" s="322"/>
      <c r="AE26" s="46">
        <f>IF($F$8=0,0,IF(riepilogo!scelta="I",0,SUMIF(AB8:AB25,"R",AE$8:AE$25)))</f>
        <v>0</v>
      </c>
      <c r="AF26" s="176"/>
    </row>
    <row r="27" spans="1:32" s="47" customFormat="1" ht="12.75" customHeight="1">
      <c r="A27" s="194"/>
      <c r="B27" s="36" t="str">
        <f>IF(riepilogo!scelta="I","TOTALE INNOVAZIONE","TOTALE SVILUPPO")</f>
        <v>TOTALE SVILUPPO</v>
      </c>
      <c r="C27" s="80"/>
      <c r="D27" s="44"/>
      <c r="E27" s="53"/>
      <c r="F27" s="226"/>
      <c r="G27" s="152"/>
      <c r="H27" s="45"/>
      <c r="I27" s="100"/>
      <c r="J27" s="53"/>
      <c r="K27" s="46">
        <f>IF($F8=0,0,IF(riepilogo!scelta="I",SUM(K8:K25),SUMIF(R8:R25,"S",K8:K25)))</f>
        <v>0</v>
      </c>
      <c r="L27" s="45"/>
      <c r="N27" s="36"/>
      <c r="O27" s="36"/>
      <c r="P27" s="54"/>
      <c r="Q27" s="46">
        <f>IF($F8=0,0,IF(riepilogo!scelta="I",SUM(Q8:Q25),SUMIF(R8:R25,"S",Q8:Q25)))</f>
        <v>0</v>
      </c>
      <c r="R27" s="54"/>
      <c r="S27" s="301">
        <f>IF(Q8=0,0,SUMIF(S8:S25,"x",Q8:Q25))</f>
        <v>0</v>
      </c>
      <c r="T27" s="403"/>
      <c r="U27" s="46">
        <f>IF($F$8=0,0,IF(riepilogo!scelta="I",SUM(U$8:U$25),SUMIF(AB8:AB25,"S",U$8:U$25)))</f>
        <v>0</v>
      </c>
      <c r="V27" s="45"/>
      <c r="X27" s="36"/>
      <c r="Y27" s="36"/>
      <c r="Z27" s="152"/>
      <c r="AA27" s="46">
        <f>IF($F$8=0,0,IF(riepilogo!scelta="I",SUM(AA$8:AA$25),SUMIF(AB8:AB25,"S",AA$8:AA$25)))</f>
        <v>0</v>
      </c>
      <c r="AB27" s="152"/>
      <c r="AC27" s="302">
        <f>IF(AND(AA26=0,AA27=0),0,SUMIF(AC8:AC25,"x",AA8:AA25))</f>
        <v>0</v>
      </c>
      <c r="AD27" s="403"/>
      <c r="AE27" s="46">
        <f>IF($F$8=0,0,IF(riepilogo!scelta="I",SUM(AE$8:AE$25),SUMIF(AB8:AB25,"S",AE$8:AE$25)))</f>
        <v>0</v>
      </c>
      <c r="AF27" s="176"/>
    </row>
    <row r="28" spans="2:31" ht="45" customHeight="1">
      <c r="B28" s="495" t="s">
        <v>123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00">
        <f>SUM(Q26:Q27)</f>
        <v>0</v>
      </c>
      <c r="R28" s="400"/>
      <c r="S28" s="323"/>
      <c r="T28" s="33"/>
      <c r="U28" s="278">
        <f>SUM(U26:U27)</f>
        <v>0</v>
      </c>
      <c r="V28" s="136"/>
      <c r="W28" s="136"/>
      <c r="X28" s="136"/>
      <c r="Y28" s="136"/>
      <c r="Z28" s="136"/>
      <c r="AA28" s="278">
        <f>SUM(AA26:AA27)</f>
        <v>0</v>
      </c>
      <c r="AB28" s="136"/>
      <c r="AC28" s="401"/>
      <c r="AD28" s="136"/>
      <c r="AE28" s="401">
        <f>SUM(AE26:AE27)</f>
        <v>0</v>
      </c>
    </row>
  </sheetData>
  <sheetProtection password="CC02" sheet="1" objects="1" scenarios="1" formatColumns="0" formatRows="0"/>
  <mergeCells count="13">
    <mergeCell ref="AE6:AE7"/>
    <mergeCell ref="AF6:AF7"/>
    <mergeCell ref="B6:B7"/>
    <mergeCell ref="G6:J6"/>
    <mergeCell ref="D6:F6"/>
    <mergeCell ref="S6:S7"/>
    <mergeCell ref="AC6:AC7"/>
    <mergeCell ref="K6:Q6"/>
    <mergeCell ref="U6:AA6"/>
    <mergeCell ref="C6:C7"/>
    <mergeCell ref="T6:T7"/>
    <mergeCell ref="AD6:AD7"/>
    <mergeCell ref="B28:P28"/>
  </mergeCells>
  <conditionalFormatting sqref="AB25">
    <cfRule type="expression" priority="1" dxfId="11" stopIfTrue="1">
      <formula>AND(AA25&gt;0,AB25="")</formula>
    </cfRule>
    <cfRule type="cellIs" priority="2" dxfId="10" operator="equal" stopIfTrue="1">
      <formula>"S"</formula>
    </cfRule>
  </conditionalFormatting>
  <conditionalFormatting sqref="AC8:AC25">
    <cfRule type="cellIs" priority="60" dxfId="0" operator="notEqual" stopIfTrue="1">
      <formula>S8</formula>
    </cfRule>
  </conditionalFormatting>
  <conditionalFormatting sqref="E8:E25">
    <cfRule type="cellIs" priority="61" dxfId="0" operator="lessThan" stopIfTrue="1">
      <formula>$D$1</formula>
    </cfRule>
    <cfRule type="cellIs" priority="62" dxfId="0" operator="greaterThan" stopIfTrue="1">
      <formula>$D$2</formula>
    </cfRule>
  </conditionalFormatting>
  <conditionalFormatting sqref="L8:L25">
    <cfRule type="cellIs" priority="63" dxfId="0" operator="lessThan" stopIfTrue="1">
      <formula>E8</formula>
    </cfRule>
    <cfRule type="cellIs" priority="64" dxfId="0" operator="greaterThan" stopIfTrue="1">
      <formula>$D$2</formula>
    </cfRule>
  </conditionalFormatting>
  <conditionalFormatting sqref="M8:M25">
    <cfRule type="cellIs" priority="65" dxfId="0" operator="lessThan" stopIfTrue="1">
      <formula>E8</formula>
    </cfRule>
    <cfRule type="cellIs" priority="66" dxfId="0" operator="greaterThan" stopIfTrue="1">
      <formula>$D$2</formula>
    </cfRule>
  </conditionalFormatting>
  <conditionalFormatting sqref="Q26">
    <cfRule type="expression" priority="58" dxfId="76" stopIfTrue="1">
      <formula>'f)immateriali'!#REF!="R/S"</formula>
    </cfRule>
    <cfRule type="expression" priority="59" dxfId="77" stopIfTrue="1">
      <formula>'f)immateriali'!#REF!="I"</formula>
    </cfRule>
  </conditionalFormatting>
  <conditionalFormatting sqref="AA8:AA25">
    <cfRule type="cellIs" priority="57" dxfId="0" operator="greaterThan" stopIfTrue="1">
      <formula>U8</formula>
    </cfRule>
  </conditionalFormatting>
  <conditionalFormatting sqref="R8">
    <cfRule type="expression" priority="55" dxfId="11" stopIfTrue="1">
      <formula>AND(Q8&gt;0,R8="")</formula>
    </cfRule>
    <cfRule type="cellIs" priority="56" dxfId="10" operator="equal" stopIfTrue="1">
      <formula>"S"</formula>
    </cfRule>
  </conditionalFormatting>
  <conditionalFormatting sqref="K26">
    <cfRule type="expression" priority="67" dxfId="76" stopIfTrue="1">
      <formula>'f)immateriali'!#REF!="R/S"</formula>
    </cfRule>
    <cfRule type="expression" priority="68" dxfId="77" stopIfTrue="1">
      <formula>'f)immateriali'!#REF!="I"</formula>
    </cfRule>
  </conditionalFormatting>
  <conditionalFormatting sqref="R9:R25">
    <cfRule type="cellIs" priority="54" dxfId="10" operator="equal" stopIfTrue="1">
      <formula>"S"</formula>
    </cfRule>
  </conditionalFormatting>
  <conditionalFormatting sqref="R9">
    <cfRule type="expression" priority="53" dxfId="11" stopIfTrue="1">
      <formula>AND(Q9&gt;0,R9="")</formula>
    </cfRule>
  </conditionalFormatting>
  <conditionalFormatting sqref="R10">
    <cfRule type="expression" priority="52" dxfId="11" stopIfTrue="1">
      <formula>AND(Q10&gt;0,R10="")</formula>
    </cfRule>
  </conditionalFormatting>
  <conditionalFormatting sqref="R11">
    <cfRule type="expression" priority="51" dxfId="11" stopIfTrue="1">
      <formula>AND(Q11&gt;0,R11="")</formula>
    </cfRule>
  </conditionalFormatting>
  <conditionalFormatting sqref="R12">
    <cfRule type="expression" priority="50" dxfId="11" stopIfTrue="1">
      <formula>AND(Q12&gt;0,R12="")</formula>
    </cfRule>
  </conditionalFormatting>
  <conditionalFormatting sqref="R13">
    <cfRule type="expression" priority="49" dxfId="11" stopIfTrue="1">
      <formula>AND(Q13&gt;0,R13="")</formula>
    </cfRule>
  </conditionalFormatting>
  <conditionalFormatting sqref="R14">
    <cfRule type="expression" priority="48" dxfId="11" stopIfTrue="1">
      <formula>AND(Q14&gt;0,R14="")</formula>
    </cfRule>
  </conditionalFormatting>
  <conditionalFormatting sqref="R15">
    <cfRule type="expression" priority="47" dxfId="11" stopIfTrue="1">
      <formula>AND(Q15&gt;0,R15="")</formula>
    </cfRule>
  </conditionalFormatting>
  <conditionalFormatting sqref="R25">
    <cfRule type="expression" priority="37" dxfId="11" stopIfTrue="1">
      <formula>AND(Q25&gt;0,R25="")</formula>
    </cfRule>
  </conditionalFormatting>
  <conditionalFormatting sqref="R16">
    <cfRule type="expression" priority="46" dxfId="11" stopIfTrue="1">
      <formula>AND(Q16&gt;0,R16="")</formula>
    </cfRule>
  </conditionalFormatting>
  <conditionalFormatting sqref="R17">
    <cfRule type="expression" priority="45" dxfId="11" stopIfTrue="1">
      <formula>AND(Q17&gt;0,R17="")</formula>
    </cfRule>
  </conditionalFormatting>
  <conditionalFormatting sqref="R18">
    <cfRule type="expression" priority="44" dxfId="11" stopIfTrue="1">
      <formula>AND(Q18&gt;0,R18="")</formula>
    </cfRule>
  </conditionalFormatting>
  <conditionalFormatting sqref="R19">
    <cfRule type="expression" priority="43" dxfId="11" stopIfTrue="1">
      <formula>AND(Q19&gt;0,R19="")</formula>
    </cfRule>
  </conditionalFormatting>
  <conditionalFormatting sqref="R20">
    <cfRule type="expression" priority="42" dxfId="11" stopIfTrue="1">
      <formula>AND(Q20&gt;0,R20="")</formula>
    </cfRule>
  </conditionalFormatting>
  <conditionalFormatting sqref="R21">
    <cfRule type="expression" priority="41" dxfId="11" stopIfTrue="1">
      <formula>AND(Q21&gt;0,R21="")</formula>
    </cfRule>
  </conditionalFormatting>
  <conditionalFormatting sqref="R22">
    <cfRule type="expression" priority="40" dxfId="11" stopIfTrue="1">
      <formula>AND(Q22&gt;0,R22="")</formula>
    </cfRule>
  </conditionalFormatting>
  <conditionalFormatting sqref="R23">
    <cfRule type="expression" priority="39" dxfId="11" stopIfTrue="1">
      <formula>AND(Q23&gt;0,R23="")</formula>
    </cfRule>
  </conditionalFormatting>
  <conditionalFormatting sqref="R24">
    <cfRule type="expression" priority="38" dxfId="11" stopIfTrue="1">
      <formula>AND(Q24&gt;0,R24="")</formula>
    </cfRule>
  </conditionalFormatting>
  <conditionalFormatting sqref="AB8">
    <cfRule type="expression" priority="35" dxfId="11" stopIfTrue="1">
      <formula>AND(AA8&gt;0,AB8="")</formula>
    </cfRule>
    <cfRule type="cellIs" priority="36" dxfId="10" operator="equal" stopIfTrue="1">
      <formula>"S"</formula>
    </cfRule>
  </conditionalFormatting>
  <conditionalFormatting sqref="AB9">
    <cfRule type="expression" priority="33" dxfId="11" stopIfTrue="1">
      <formula>AND(AA9&gt;0,AB9="")</formula>
    </cfRule>
    <cfRule type="cellIs" priority="34" dxfId="10" operator="equal" stopIfTrue="1">
      <formula>"S"</formula>
    </cfRule>
  </conditionalFormatting>
  <conditionalFormatting sqref="AB10">
    <cfRule type="expression" priority="31" dxfId="11" stopIfTrue="1">
      <formula>AND(AA10&gt;0,AB10="")</formula>
    </cfRule>
    <cfRule type="cellIs" priority="32" dxfId="10" operator="equal" stopIfTrue="1">
      <formula>"S"</formula>
    </cfRule>
  </conditionalFormatting>
  <conditionalFormatting sqref="AB11">
    <cfRule type="expression" priority="29" dxfId="11" stopIfTrue="1">
      <formula>AND(AA11&gt;0,AB11="")</formula>
    </cfRule>
    <cfRule type="cellIs" priority="30" dxfId="10" operator="equal" stopIfTrue="1">
      <formula>"S"</formula>
    </cfRule>
  </conditionalFormatting>
  <conditionalFormatting sqref="AB12">
    <cfRule type="expression" priority="27" dxfId="11" stopIfTrue="1">
      <formula>AND(AA12&gt;0,AB12="")</formula>
    </cfRule>
    <cfRule type="cellIs" priority="28" dxfId="10" operator="equal" stopIfTrue="1">
      <formula>"S"</formula>
    </cfRule>
  </conditionalFormatting>
  <conditionalFormatting sqref="AB13">
    <cfRule type="expression" priority="25" dxfId="11" stopIfTrue="1">
      <formula>AND(AA13&gt;0,AB13="")</formula>
    </cfRule>
    <cfRule type="cellIs" priority="26" dxfId="10" operator="equal" stopIfTrue="1">
      <formula>"S"</formula>
    </cfRule>
  </conditionalFormatting>
  <conditionalFormatting sqref="AB14">
    <cfRule type="expression" priority="23" dxfId="11" stopIfTrue="1">
      <formula>AND(AA14&gt;0,AB14="")</formula>
    </cfRule>
    <cfRule type="cellIs" priority="24" dxfId="10" operator="equal" stopIfTrue="1">
      <formula>"S"</formula>
    </cfRule>
  </conditionalFormatting>
  <conditionalFormatting sqref="AB15">
    <cfRule type="expression" priority="21" dxfId="11" stopIfTrue="1">
      <formula>AND(AA15&gt;0,AB15="")</formula>
    </cfRule>
    <cfRule type="cellIs" priority="22" dxfId="10" operator="equal" stopIfTrue="1">
      <formula>"S"</formula>
    </cfRule>
  </conditionalFormatting>
  <conditionalFormatting sqref="AB16">
    <cfRule type="expression" priority="19" dxfId="11" stopIfTrue="1">
      <formula>AND(AA16&gt;0,AB16="")</formula>
    </cfRule>
    <cfRule type="cellIs" priority="20" dxfId="10" operator="equal" stopIfTrue="1">
      <formula>"S"</formula>
    </cfRule>
  </conditionalFormatting>
  <conditionalFormatting sqref="AB17">
    <cfRule type="expression" priority="17" dxfId="11" stopIfTrue="1">
      <formula>AND(AA17&gt;0,AB17="")</formula>
    </cfRule>
    <cfRule type="cellIs" priority="18" dxfId="10" operator="equal" stopIfTrue="1">
      <formula>"S"</formula>
    </cfRule>
  </conditionalFormatting>
  <conditionalFormatting sqref="AB18">
    <cfRule type="expression" priority="15" dxfId="11" stopIfTrue="1">
      <formula>AND(AA18&gt;0,AB18="")</formula>
    </cfRule>
    <cfRule type="cellIs" priority="16" dxfId="10" operator="equal" stopIfTrue="1">
      <formula>"S"</formula>
    </cfRule>
  </conditionalFormatting>
  <conditionalFormatting sqref="AB19">
    <cfRule type="expression" priority="13" dxfId="11" stopIfTrue="1">
      <formula>AND(AA19&gt;0,AB19="")</formula>
    </cfRule>
    <cfRule type="cellIs" priority="14" dxfId="10" operator="equal" stopIfTrue="1">
      <formula>"S"</formula>
    </cfRule>
  </conditionalFormatting>
  <conditionalFormatting sqref="AB20">
    <cfRule type="expression" priority="11" dxfId="11" stopIfTrue="1">
      <formula>AND(AA20&gt;0,AB20="")</formula>
    </cfRule>
    <cfRule type="cellIs" priority="12" dxfId="10" operator="equal" stopIfTrue="1">
      <formula>"S"</formula>
    </cfRule>
  </conditionalFormatting>
  <conditionalFormatting sqref="AB21">
    <cfRule type="expression" priority="9" dxfId="11" stopIfTrue="1">
      <formula>AND(AA21&gt;0,AB21="")</formula>
    </cfRule>
    <cfRule type="cellIs" priority="10" dxfId="10" operator="equal" stopIfTrue="1">
      <formula>"S"</formula>
    </cfRule>
  </conditionalFormatting>
  <conditionalFormatting sqref="AB22">
    <cfRule type="expression" priority="7" dxfId="11" stopIfTrue="1">
      <formula>AND(AA22&gt;0,AB22="")</formula>
    </cfRule>
    <cfRule type="cellIs" priority="8" dxfId="10" operator="equal" stopIfTrue="1">
      <formula>"S"</formula>
    </cfRule>
  </conditionalFormatting>
  <conditionalFormatting sqref="AB23">
    <cfRule type="expression" priority="5" dxfId="11" stopIfTrue="1">
      <formula>AND(AA23&gt;0,AB23="")</formula>
    </cfRule>
    <cfRule type="cellIs" priority="6" dxfId="10" operator="equal" stopIfTrue="1">
      <formula>"S"</formula>
    </cfRule>
  </conditionalFormatting>
  <conditionalFormatting sqref="AB24">
    <cfRule type="expression" priority="3" dxfId="11" stopIfTrue="1">
      <formula>AND(AA24&gt;0,AB24="")</formula>
    </cfRule>
    <cfRule type="cellIs" priority="4" dxfId="10" operator="equal" stopIfTrue="1">
      <formula>"S"</formula>
    </cfRule>
  </conditionalFormatting>
  <dataValidations count="3">
    <dataValidation type="list" allowBlank="1" showInputMessage="1" showErrorMessage="1" sqref="H8:H25">
      <formula1>tipopagamento</formula1>
    </dataValidation>
    <dataValidation allowBlank="1" showInputMessage="1" showErrorMessage="1" prompt="le righe si possono allargare" sqref="B8:B10"/>
    <dataValidation allowBlank="1" showInputMessage="1" showErrorMessage="1" prompt="riportare costo acquisto del bene al netto iva o, in caso di leasing, quota capitale al netto oneri finanziari" sqref="K8:K25"/>
  </dataValidation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ignoredErrors>
    <ignoredError sqref="I8:I25 U9:W9 Z8:Z25 U10:W25 U8:W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5">
    <tabColor indexed="50"/>
    <pageSetUpPr fitToPage="1"/>
  </sheetPr>
  <dimension ref="A1:W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57421875" style="192" customWidth="1"/>
    <col min="2" max="2" width="25.8515625" style="17" customWidth="1"/>
    <col min="3" max="3" width="25.421875" style="17" customWidth="1"/>
    <col min="4" max="4" width="6.28125" style="20" customWidth="1"/>
    <col min="5" max="5" width="6.421875" style="24" customWidth="1"/>
    <col min="6" max="6" width="9.57421875" style="17" customWidth="1"/>
    <col min="7" max="7" width="5.140625" style="150" customWidth="1"/>
    <col min="8" max="8" width="9.140625" style="91" customWidth="1"/>
    <col min="9" max="9" width="9.8515625" style="24" customWidth="1"/>
    <col min="10" max="10" width="9.8515625" style="99" customWidth="1"/>
    <col min="11" max="11" width="13.421875" style="17" customWidth="1"/>
    <col min="12" max="12" width="2.57421875" style="20" customWidth="1"/>
    <col min="13" max="13" width="5.28125" style="290" hidden="1" customWidth="1"/>
    <col min="14" max="14" width="2.28125" style="410" hidden="1" customWidth="1"/>
    <col min="15" max="15" width="11.421875" style="23" hidden="1" customWidth="1"/>
    <col min="16" max="16" width="2.00390625" style="305" hidden="1" customWidth="1"/>
    <col min="17" max="17" width="5.28125" style="305" hidden="1" customWidth="1"/>
    <col min="18" max="18" width="1.8515625" style="304" hidden="1" customWidth="1"/>
    <col min="19" max="19" width="10.8515625" style="303" hidden="1" customWidth="1"/>
    <col min="20" max="20" width="44.28125" style="114" hidden="1" customWidth="1"/>
    <col min="21" max="21" width="9.140625" style="17" hidden="1" customWidth="1"/>
    <col min="22" max="24" width="9.140625" style="17" customWidth="1"/>
    <col min="25" max="16384" width="9.140625" style="17" customWidth="1"/>
  </cols>
  <sheetData>
    <row r="1" spans="1:20" ht="17.25" customHeight="1">
      <c r="A1" s="195" t="s">
        <v>17</v>
      </c>
      <c r="B1" s="58" t="s">
        <v>32</v>
      </c>
      <c r="C1" s="58"/>
      <c r="D1" s="106">
        <f>datainizioprogetto</f>
        <v>0</v>
      </c>
      <c r="F1" s="39"/>
      <c r="G1" s="149"/>
      <c r="H1" s="92"/>
      <c r="K1" s="40" t="s">
        <v>4</v>
      </c>
      <c r="M1" s="243" t="s">
        <v>59</v>
      </c>
      <c r="N1" s="408"/>
      <c r="O1" s="284"/>
      <c r="P1" s="308"/>
      <c r="Q1" s="308"/>
      <c r="R1" s="309"/>
      <c r="S1" s="286"/>
      <c r="T1" s="40" t="s">
        <v>4</v>
      </c>
    </row>
    <row r="2" spans="1:20" ht="17.25" customHeight="1" thickBot="1">
      <c r="A2" s="191"/>
      <c r="B2" s="39"/>
      <c r="C2" s="39"/>
      <c r="D2" s="106">
        <f>datafineprogetto</f>
        <v>0</v>
      </c>
      <c r="F2" s="39"/>
      <c r="G2" s="149"/>
      <c r="H2" s="92"/>
      <c r="K2" s="41" t="s">
        <v>74</v>
      </c>
      <c r="M2" s="287"/>
      <c r="N2" s="408"/>
      <c r="O2" s="284"/>
      <c r="P2" s="308"/>
      <c r="Q2" s="308"/>
      <c r="R2" s="309"/>
      <c r="S2" s="286"/>
      <c r="T2" s="41" t="str">
        <f>"rendicontazione "&amp;IF(riepilogo!scelta="R","Ricerca",IF(riepilogo!scelta="I","Innovazione processi",""))&amp;" - elenco g)"</f>
        <v>rendicontazione  - elenco g)</v>
      </c>
    </row>
    <row r="3" spans="2:23" ht="24.75" customHeight="1" thickBot="1" thickTop="1">
      <c r="B3" s="30" t="s">
        <v>3</v>
      </c>
      <c r="C3" s="30"/>
      <c r="E3" s="50"/>
      <c r="H3" s="17"/>
      <c r="I3" s="20"/>
      <c r="M3" s="288"/>
      <c r="N3" s="245"/>
      <c r="O3" s="245"/>
      <c r="P3" s="325"/>
      <c r="Q3" s="245"/>
      <c r="R3" s="245"/>
      <c r="S3" s="248" t="s">
        <v>39</v>
      </c>
      <c r="T3" s="249"/>
      <c r="V3" s="97"/>
      <c r="W3" s="104"/>
    </row>
    <row r="4" spans="2:23" ht="11.25" customHeight="1" thickTop="1">
      <c r="B4" s="95"/>
      <c r="C4" s="95"/>
      <c r="E4" s="50"/>
      <c r="F4" s="32"/>
      <c r="H4" s="17"/>
      <c r="M4" s="310"/>
      <c r="N4" s="409"/>
      <c r="S4" s="32"/>
      <c r="V4" s="97"/>
      <c r="W4" s="104"/>
    </row>
    <row r="5" spans="2:23" ht="6.75" customHeight="1">
      <c r="B5" s="39"/>
      <c r="C5" s="39"/>
      <c r="E5" s="50"/>
      <c r="F5" s="32"/>
      <c r="H5" s="17"/>
      <c r="K5" s="32"/>
      <c r="L5" s="21"/>
      <c r="M5" s="310"/>
      <c r="N5" s="409"/>
      <c r="S5" s="32"/>
      <c r="T5" s="109"/>
      <c r="U5" s="98"/>
      <c r="V5" s="97"/>
      <c r="W5" s="20"/>
    </row>
    <row r="6" spans="1:20" s="43" customFormat="1" ht="12" customHeight="1">
      <c r="A6" s="193"/>
      <c r="B6" s="482" t="s">
        <v>51</v>
      </c>
      <c r="C6" s="482" t="s">
        <v>22</v>
      </c>
      <c r="D6" s="487" t="s">
        <v>20</v>
      </c>
      <c r="E6" s="488"/>
      <c r="F6" s="489"/>
      <c r="G6" s="484" t="s">
        <v>63</v>
      </c>
      <c r="H6" s="485"/>
      <c r="I6" s="485"/>
      <c r="J6" s="486"/>
      <c r="K6" s="499" t="s">
        <v>66</v>
      </c>
      <c r="L6" s="499"/>
      <c r="M6" s="477" t="s">
        <v>45</v>
      </c>
      <c r="N6" s="481"/>
      <c r="O6" s="479" t="s">
        <v>47</v>
      </c>
      <c r="P6" s="326"/>
      <c r="Q6" s="491" t="s">
        <v>46</v>
      </c>
      <c r="R6" s="481"/>
      <c r="S6" s="479" t="s">
        <v>107</v>
      </c>
      <c r="T6" s="460" t="s">
        <v>24</v>
      </c>
    </row>
    <row r="7" spans="1:20" ht="30.75" customHeight="1">
      <c r="A7" s="194" t="s">
        <v>17</v>
      </c>
      <c r="B7" s="483"/>
      <c r="C7" s="483"/>
      <c r="D7" s="34" t="s">
        <v>21</v>
      </c>
      <c r="E7" s="26" t="s">
        <v>23</v>
      </c>
      <c r="F7" s="34" t="s">
        <v>53</v>
      </c>
      <c r="G7" s="151" t="s">
        <v>21</v>
      </c>
      <c r="H7" s="89" t="s">
        <v>64</v>
      </c>
      <c r="I7" s="89" t="s">
        <v>27</v>
      </c>
      <c r="J7" s="89" t="s">
        <v>65</v>
      </c>
      <c r="K7" s="34" t="s">
        <v>55</v>
      </c>
      <c r="L7" s="35" t="str">
        <f>IF(riepilogo!scelta="I","I"," R / S")</f>
        <v> R / S</v>
      </c>
      <c r="M7" s="478"/>
      <c r="N7" s="481"/>
      <c r="O7" s="480"/>
      <c r="P7" s="327" t="str">
        <f>L7</f>
        <v> R / S</v>
      </c>
      <c r="Q7" s="492"/>
      <c r="R7" s="481"/>
      <c r="S7" s="480"/>
      <c r="T7" s="461"/>
    </row>
    <row r="8" spans="1:20" ht="18.75" customHeight="1">
      <c r="A8" s="194">
        <v>1</v>
      </c>
      <c r="B8" s="13"/>
      <c r="C8" s="13"/>
      <c r="D8" s="16"/>
      <c r="E8" s="15"/>
      <c r="F8" s="168"/>
      <c r="G8" s="148">
        <f aca="true" t="shared" si="0" ref="G8:G18">IF(H8&lt;&gt;"",A8&amp;"g","")</f>
      </c>
      <c r="H8" s="93"/>
      <c r="I8" s="165">
        <f>F8</f>
        <v>0</v>
      </c>
      <c r="J8" s="15"/>
      <c r="K8" s="168"/>
      <c r="L8" s="55"/>
      <c r="M8" s="295"/>
      <c r="N8" s="297"/>
      <c r="O8" s="115">
        <f>K8</f>
        <v>0</v>
      </c>
      <c r="P8" s="426">
        <f aca="true" t="shared" si="1" ref="P8:P18">IF(L8="","",L8)</f>
      </c>
      <c r="Q8" s="296"/>
      <c r="R8" s="297"/>
      <c r="S8" s="115">
        <f>O8</f>
        <v>0</v>
      </c>
      <c r="T8" s="176"/>
    </row>
    <row r="9" spans="1:20" ht="18.75" customHeight="1">
      <c r="A9" s="194">
        <v>2</v>
      </c>
      <c r="B9" s="13"/>
      <c r="C9" s="13"/>
      <c r="D9" s="16"/>
      <c r="E9" s="15"/>
      <c r="F9" s="168"/>
      <c r="G9" s="148">
        <f t="shared" si="0"/>
      </c>
      <c r="H9" s="93"/>
      <c r="I9" s="165">
        <f aca="true" t="shared" si="2" ref="I9:I18">F9</f>
        <v>0</v>
      </c>
      <c r="J9" s="15"/>
      <c r="K9" s="168"/>
      <c r="L9" s="55"/>
      <c r="M9" s="295"/>
      <c r="N9" s="297"/>
      <c r="O9" s="115">
        <f aca="true" t="shared" si="3" ref="O9:O18">K9</f>
        <v>0</v>
      </c>
      <c r="P9" s="426">
        <f t="shared" si="1"/>
      </c>
      <c r="Q9" s="296"/>
      <c r="R9" s="297"/>
      <c r="S9" s="115">
        <f aca="true" t="shared" si="4" ref="S9:S18">O9</f>
        <v>0</v>
      </c>
      <c r="T9" s="176"/>
    </row>
    <row r="10" spans="1:20" ht="18.75" customHeight="1">
      <c r="A10" s="194">
        <v>3</v>
      </c>
      <c r="B10" s="13"/>
      <c r="C10" s="13"/>
      <c r="D10" s="16"/>
      <c r="E10" s="15"/>
      <c r="F10" s="168"/>
      <c r="G10" s="148">
        <f t="shared" si="0"/>
      </c>
      <c r="H10" s="93"/>
      <c r="I10" s="165">
        <f t="shared" si="2"/>
        <v>0</v>
      </c>
      <c r="J10" s="15"/>
      <c r="K10" s="168"/>
      <c r="L10" s="55"/>
      <c r="M10" s="295"/>
      <c r="N10" s="297"/>
      <c r="O10" s="115">
        <f t="shared" si="3"/>
        <v>0</v>
      </c>
      <c r="P10" s="426">
        <f t="shared" si="1"/>
      </c>
      <c r="Q10" s="296"/>
      <c r="R10" s="297"/>
      <c r="S10" s="115">
        <f t="shared" si="4"/>
        <v>0</v>
      </c>
      <c r="T10" s="176"/>
    </row>
    <row r="11" spans="1:20" ht="18.75" customHeight="1">
      <c r="A11" s="194">
        <v>4</v>
      </c>
      <c r="B11" s="13"/>
      <c r="C11" s="13"/>
      <c r="D11" s="16"/>
      <c r="E11" s="15"/>
      <c r="F11" s="168"/>
      <c r="G11" s="148">
        <f t="shared" si="0"/>
      </c>
      <c r="H11" s="93"/>
      <c r="I11" s="165">
        <f t="shared" si="2"/>
        <v>0</v>
      </c>
      <c r="J11" s="15"/>
      <c r="K11" s="168"/>
      <c r="L11" s="55"/>
      <c r="M11" s="295"/>
      <c r="N11" s="297"/>
      <c r="O11" s="115">
        <f t="shared" si="3"/>
        <v>0</v>
      </c>
      <c r="P11" s="426">
        <f t="shared" si="1"/>
      </c>
      <c r="Q11" s="296"/>
      <c r="R11" s="297"/>
      <c r="S11" s="115">
        <f t="shared" si="4"/>
        <v>0</v>
      </c>
      <c r="T11" s="176"/>
    </row>
    <row r="12" spans="1:20" ht="18.75" customHeight="1">
      <c r="A12" s="194">
        <v>5</v>
      </c>
      <c r="B12" s="13"/>
      <c r="C12" s="13"/>
      <c r="D12" s="16"/>
      <c r="E12" s="15"/>
      <c r="F12" s="168"/>
      <c r="G12" s="148">
        <f t="shared" si="0"/>
      </c>
      <c r="H12" s="93"/>
      <c r="I12" s="165">
        <f t="shared" si="2"/>
        <v>0</v>
      </c>
      <c r="J12" s="15"/>
      <c r="K12" s="168"/>
      <c r="L12" s="55"/>
      <c r="M12" s="295"/>
      <c r="N12" s="297"/>
      <c r="O12" s="115">
        <f t="shared" si="3"/>
        <v>0</v>
      </c>
      <c r="P12" s="426">
        <f t="shared" si="1"/>
      </c>
      <c r="Q12" s="296"/>
      <c r="R12" s="297"/>
      <c r="S12" s="115">
        <f t="shared" si="4"/>
        <v>0</v>
      </c>
      <c r="T12" s="176"/>
    </row>
    <row r="13" spans="1:20" ht="18.75" customHeight="1">
      <c r="A13" s="194">
        <v>6</v>
      </c>
      <c r="B13" s="13"/>
      <c r="C13" s="13"/>
      <c r="D13" s="16"/>
      <c r="E13" s="15"/>
      <c r="F13" s="168"/>
      <c r="G13" s="148">
        <f t="shared" si="0"/>
      </c>
      <c r="H13" s="93"/>
      <c r="I13" s="165">
        <f t="shared" si="2"/>
        <v>0</v>
      </c>
      <c r="J13" s="15"/>
      <c r="K13" s="168"/>
      <c r="L13" s="55"/>
      <c r="M13" s="295"/>
      <c r="N13" s="297"/>
      <c r="O13" s="115">
        <f t="shared" si="3"/>
        <v>0</v>
      </c>
      <c r="P13" s="426">
        <f t="shared" si="1"/>
      </c>
      <c r="Q13" s="296"/>
      <c r="R13" s="297"/>
      <c r="S13" s="115">
        <f t="shared" si="4"/>
        <v>0</v>
      </c>
      <c r="T13" s="176"/>
    </row>
    <row r="14" spans="1:20" ht="18.75" customHeight="1">
      <c r="A14" s="194">
        <v>7</v>
      </c>
      <c r="B14" s="13"/>
      <c r="C14" s="13"/>
      <c r="D14" s="16"/>
      <c r="E14" s="15"/>
      <c r="F14" s="168"/>
      <c r="G14" s="148">
        <f t="shared" si="0"/>
      </c>
      <c r="H14" s="93"/>
      <c r="I14" s="165">
        <f t="shared" si="2"/>
        <v>0</v>
      </c>
      <c r="J14" s="15"/>
      <c r="K14" s="168"/>
      <c r="L14" s="55"/>
      <c r="M14" s="295"/>
      <c r="N14" s="297"/>
      <c r="O14" s="115">
        <f t="shared" si="3"/>
        <v>0</v>
      </c>
      <c r="P14" s="426">
        <f t="shared" si="1"/>
      </c>
      <c r="Q14" s="296"/>
      <c r="R14" s="297"/>
      <c r="S14" s="115">
        <f t="shared" si="4"/>
        <v>0</v>
      </c>
      <c r="T14" s="176"/>
    </row>
    <row r="15" spans="1:20" ht="18.75" customHeight="1">
      <c r="A15" s="194">
        <v>8</v>
      </c>
      <c r="B15" s="13"/>
      <c r="C15" s="13"/>
      <c r="D15" s="16"/>
      <c r="E15" s="15"/>
      <c r="F15" s="168"/>
      <c r="G15" s="148">
        <f t="shared" si="0"/>
      </c>
      <c r="H15" s="93"/>
      <c r="I15" s="165">
        <f t="shared" si="2"/>
        <v>0</v>
      </c>
      <c r="J15" s="15"/>
      <c r="K15" s="168"/>
      <c r="L15" s="55"/>
      <c r="M15" s="295"/>
      <c r="N15" s="297"/>
      <c r="O15" s="115">
        <f t="shared" si="3"/>
        <v>0</v>
      </c>
      <c r="P15" s="426">
        <f t="shared" si="1"/>
      </c>
      <c r="Q15" s="296"/>
      <c r="R15" s="297"/>
      <c r="S15" s="115">
        <f t="shared" si="4"/>
        <v>0</v>
      </c>
      <c r="T15" s="176"/>
    </row>
    <row r="16" spans="1:20" ht="18.75" customHeight="1">
      <c r="A16" s="194">
        <v>9</v>
      </c>
      <c r="B16" s="13"/>
      <c r="C16" s="13"/>
      <c r="D16" s="16"/>
      <c r="E16" s="15"/>
      <c r="F16" s="168"/>
      <c r="G16" s="148">
        <f t="shared" si="0"/>
      </c>
      <c r="H16" s="93"/>
      <c r="I16" s="165">
        <f t="shared" si="2"/>
        <v>0</v>
      </c>
      <c r="J16" s="15"/>
      <c r="K16" s="168"/>
      <c r="L16" s="55"/>
      <c r="M16" s="295"/>
      <c r="N16" s="297"/>
      <c r="O16" s="115">
        <f t="shared" si="3"/>
        <v>0</v>
      </c>
      <c r="P16" s="426">
        <f t="shared" si="1"/>
      </c>
      <c r="Q16" s="296"/>
      <c r="R16" s="297"/>
      <c r="S16" s="115">
        <f t="shared" si="4"/>
        <v>0</v>
      </c>
      <c r="T16" s="176"/>
    </row>
    <row r="17" spans="1:20" ht="18.75" customHeight="1">
      <c r="A17" s="194">
        <v>10</v>
      </c>
      <c r="B17" s="13"/>
      <c r="C17" s="13"/>
      <c r="D17" s="16"/>
      <c r="E17" s="15"/>
      <c r="F17" s="168"/>
      <c r="G17" s="148">
        <f t="shared" si="0"/>
      </c>
      <c r="H17" s="93"/>
      <c r="I17" s="165">
        <f t="shared" si="2"/>
        <v>0</v>
      </c>
      <c r="J17" s="15"/>
      <c r="K17" s="168"/>
      <c r="L17" s="55"/>
      <c r="M17" s="295"/>
      <c r="N17" s="297"/>
      <c r="O17" s="115">
        <f t="shared" si="3"/>
        <v>0</v>
      </c>
      <c r="P17" s="426">
        <f t="shared" si="1"/>
      </c>
      <c r="Q17" s="296"/>
      <c r="R17" s="297"/>
      <c r="S17" s="115">
        <f t="shared" si="4"/>
        <v>0</v>
      </c>
      <c r="T17" s="176"/>
    </row>
    <row r="18" spans="1:20" ht="18.75" customHeight="1">
      <c r="A18" s="194">
        <v>11</v>
      </c>
      <c r="B18" s="13"/>
      <c r="C18" s="13"/>
      <c r="D18" s="16"/>
      <c r="E18" s="15"/>
      <c r="F18" s="168"/>
      <c r="G18" s="148">
        <f t="shared" si="0"/>
      </c>
      <c r="H18" s="93"/>
      <c r="I18" s="165">
        <f t="shared" si="2"/>
        <v>0</v>
      </c>
      <c r="J18" s="15"/>
      <c r="K18" s="168"/>
      <c r="L18" s="55"/>
      <c r="M18" s="295"/>
      <c r="N18" s="297"/>
      <c r="O18" s="115">
        <f t="shared" si="3"/>
        <v>0</v>
      </c>
      <c r="P18" s="426">
        <f t="shared" si="1"/>
      </c>
      <c r="Q18" s="296"/>
      <c r="R18" s="297"/>
      <c r="S18" s="115">
        <f t="shared" si="4"/>
        <v>0</v>
      </c>
      <c r="T18" s="176"/>
    </row>
    <row r="19" spans="1:20" ht="18.75" customHeight="1">
      <c r="A19" s="194">
        <v>12</v>
      </c>
      <c r="B19" s="13"/>
      <c r="C19" s="13"/>
      <c r="D19" s="16"/>
      <c r="E19" s="15"/>
      <c r="F19" s="168"/>
      <c r="G19" s="148">
        <f>IF(H19&lt;&gt;"",A19&amp;"g","")</f>
      </c>
      <c r="H19" s="93"/>
      <c r="I19" s="165">
        <f>F19</f>
        <v>0</v>
      </c>
      <c r="J19" s="15"/>
      <c r="K19" s="168"/>
      <c r="L19" s="55"/>
      <c r="M19" s="295"/>
      <c r="N19" s="297"/>
      <c r="O19" s="115">
        <f>K19</f>
        <v>0</v>
      </c>
      <c r="P19" s="426">
        <f>IF(L19="","",L19)</f>
      </c>
      <c r="Q19" s="296"/>
      <c r="R19" s="297"/>
      <c r="S19" s="115">
        <f>O19</f>
        <v>0</v>
      </c>
      <c r="T19" s="176"/>
    </row>
    <row r="20" spans="1:20" s="47" customFormat="1" ht="15" customHeight="1">
      <c r="A20" s="207" t="s">
        <v>6</v>
      </c>
      <c r="B20" s="229"/>
      <c r="C20" s="229"/>
      <c r="D20" s="228">
        <f>COUNTA(D8:D19)</f>
        <v>0</v>
      </c>
      <c r="E20" s="229"/>
      <c r="F20" s="407">
        <f>SUM(F8:F19)</f>
        <v>0</v>
      </c>
      <c r="G20" s="229"/>
      <c r="H20" s="229"/>
      <c r="I20" s="407">
        <f>SUM(I8:I19)</f>
        <v>0</v>
      </c>
      <c r="J20" s="100" t="str">
        <f>IF(riepilogo!scelta="I","","TOT RICERCA")</f>
        <v>TOT RICERCA</v>
      </c>
      <c r="K20" s="398">
        <f>IF($K$8=0,0,IF(riepilogo!scelta="I",0,SUMIF($L$8:$L$19,"R",K$8:K$19)))</f>
        <v>0</v>
      </c>
      <c r="L20" s="196"/>
      <c r="M20" s="231">
        <f>COUNTIF(M8:M19,"=x")</f>
        <v>0</v>
      </c>
      <c r="N20" s="403"/>
      <c r="O20" s="46">
        <f>IF($K$8=0,0,IF(riepilogo!scelta="I",0,SUMIF($P$8:$P$19,"R",O$8:O$19)))</f>
        <v>0</v>
      </c>
      <c r="P20" s="328"/>
      <c r="Q20" s="413">
        <f>COUNTIF(Q8:Q19,"=x")</f>
        <v>0</v>
      </c>
      <c r="R20" s="300"/>
      <c r="S20" s="46">
        <f>IF($K$8=0,0,IF(riepilogo!scelta="I",0,SUMIF($P$8:$P$19,"R",S$8:S$19)))</f>
        <v>0</v>
      </c>
      <c r="T20" s="176"/>
    </row>
    <row r="21" spans="2:19" ht="15" customHeight="1">
      <c r="B21" s="230"/>
      <c r="C21" s="230"/>
      <c r="D21" s="230"/>
      <c r="E21" s="230"/>
      <c r="F21" s="230"/>
      <c r="G21" s="230"/>
      <c r="H21" s="230"/>
      <c r="I21" s="36"/>
      <c r="J21" s="437" t="str">
        <f>IF(riepilogo!scelta="I","TOTALE INNOVAZIONE","TOTALE SVILUPPO")</f>
        <v>TOTALE SVILUPPO</v>
      </c>
      <c r="K21" s="46">
        <f>IF($K$8=0,0,IF(riepilogo!scelta="I",SUM(K$8:K$19),SUMIF($L$8:$L$19,"S",K$8:K$19)))</f>
        <v>0</v>
      </c>
      <c r="L21" s="197"/>
      <c r="M21" s="301">
        <f>IF(K8=0,0,SUMIF(M8:M19,"x",K8:K19))</f>
        <v>0</v>
      </c>
      <c r="N21" s="403"/>
      <c r="O21" s="46">
        <f>IF($K$8=0,0,IF(riepilogo!scelta="I",SUM(O$8:O$19),SUMIF($P$8:$P$19,"S",O$8:O$19)))</f>
        <v>0</v>
      </c>
      <c r="P21" s="140"/>
      <c r="Q21" s="302">
        <f>IF(AND(O20=0,O21=0),0,SUMIF(Q8:Q19,"x",O8:O19))</f>
        <v>0</v>
      </c>
      <c r="R21" s="403"/>
      <c r="S21" s="46">
        <f>IF($K$8=0,0,IF(riepilogo!scelta="I",SUM(S$8:S$19),SUMIF($P$8:$P$19,"S",S$8:S$19)))</f>
        <v>0</v>
      </c>
    </row>
    <row r="22" spans="1:20" s="206" customFormat="1" ht="19.5" customHeight="1">
      <c r="A22" s="210"/>
      <c r="B22" s="37" t="s">
        <v>29</v>
      </c>
      <c r="C22" s="211"/>
      <c r="D22" s="209"/>
      <c r="E22" s="212"/>
      <c r="F22" s="212"/>
      <c r="G22" s="213"/>
      <c r="H22" s="212"/>
      <c r="I22" s="212"/>
      <c r="J22" s="212"/>
      <c r="K22" s="282">
        <f>SUM(K20:K21)</f>
        <v>0</v>
      </c>
      <c r="L22" s="20"/>
      <c r="M22" s="290"/>
      <c r="N22" s="409"/>
      <c r="O22" s="282">
        <f>SUM(O20:O21)</f>
        <v>0</v>
      </c>
      <c r="P22" s="305"/>
      <c r="Q22" s="305"/>
      <c r="R22" s="304"/>
      <c r="S22" s="282">
        <f>SUM(S20:S21)</f>
        <v>0</v>
      </c>
      <c r="T22" s="114"/>
    </row>
    <row r="23" spans="2:20" ht="11.25" customHeight="1">
      <c r="B23" s="503" t="s">
        <v>22</v>
      </c>
      <c r="C23" s="504"/>
      <c r="D23" s="504"/>
      <c r="E23" s="504"/>
      <c r="F23" s="505"/>
      <c r="G23" s="498" t="s">
        <v>30</v>
      </c>
      <c r="H23" s="498"/>
      <c r="I23" s="498"/>
      <c r="J23" s="498"/>
      <c r="K23" s="499" t="s">
        <v>25</v>
      </c>
      <c r="L23" s="499"/>
      <c r="M23" s="477" t="s">
        <v>45</v>
      </c>
      <c r="N23" s="481"/>
      <c r="O23" s="479" t="s">
        <v>47</v>
      </c>
      <c r="P23" s="326"/>
      <c r="Q23" s="491" t="s">
        <v>46</v>
      </c>
      <c r="R23" s="481"/>
      <c r="S23" s="479" t="s">
        <v>107</v>
      </c>
      <c r="T23" s="460" t="s">
        <v>24</v>
      </c>
    </row>
    <row r="24" spans="1:20" ht="31.5" customHeight="1">
      <c r="A24" s="192" t="s">
        <v>18</v>
      </c>
      <c r="B24" s="506"/>
      <c r="C24" s="507"/>
      <c r="D24" s="507"/>
      <c r="E24" s="507"/>
      <c r="F24" s="508"/>
      <c r="G24" s="35" t="s">
        <v>21</v>
      </c>
      <c r="H24" s="26" t="s">
        <v>23</v>
      </c>
      <c r="I24" s="102" t="s">
        <v>28</v>
      </c>
      <c r="J24" s="103" t="s">
        <v>31</v>
      </c>
      <c r="K24" s="34" t="s">
        <v>55</v>
      </c>
      <c r="L24" s="35" t="str">
        <f>IF(riepilogo!scelta="I","I"," R / S")</f>
        <v> R / S</v>
      </c>
      <c r="M24" s="478"/>
      <c r="N24" s="481"/>
      <c r="O24" s="480"/>
      <c r="P24" s="327" t="str">
        <f>L24</f>
        <v> R / S</v>
      </c>
      <c r="Q24" s="492"/>
      <c r="R24" s="481"/>
      <c r="S24" s="480"/>
      <c r="T24" s="461"/>
    </row>
    <row r="25" spans="1:20" ht="18.75" customHeight="1">
      <c r="A25" s="194">
        <v>1</v>
      </c>
      <c r="B25" s="509"/>
      <c r="C25" s="510"/>
      <c r="D25" s="510"/>
      <c r="E25" s="510"/>
      <c r="F25" s="511"/>
      <c r="G25" s="148">
        <f>IF(H25&lt;&gt;"",A25&amp;"gp","")</f>
      </c>
      <c r="H25" s="15"/>
      <c r="I25" s="14"/>
      <c r="J25" s="14"/>
      <c r="K25" s="52">
        <f>I25*J25</f>
        <v>0</v>
      </c>
      <c r="L25" s="55"/>
      <c r="M25" s="295"/>
      <c r="N25" s="297"/>
      <c r="O25" s="115">
        <f>K25</f>
        <v>0</v>
      </c>
      <c r="P25" s="426">
        <f>IF(L25="","",L25)</f>
      </c>
      <c r="Q25" s="296"/>
      <c r="R25" s="297"/>
      <c r="S25" s="115">
        <f>O25</f>
        <v>0</v>
      </c>
      <c r="T25" s="176"/>
    </row>
    <row r="26" spans="1:20" ht="18.75" customHeight="1">
      <c r="A26" s="194">
        <v>2</v>
      </c>
      <c r="B26" s="509"/>
      <c r="C26" s="510"/>
      <c r="D26" s="510"/>
      <c r="E26" s="510"/>
      <c r="F26" s="511"/>
      <c r="G26" s="148">
        <f>IF(H26&lt;&gt;"",A26&amp;"gp","")</f>
      </c>
      <c r="H26" s="15"/>
      <c r="I26" s="14"/>
      <c r="J26" s="14"/>
      <c r="K26" s="52">
        <f>I26*J26</f>
        <v>0</v>
      </c>
      <c r="L26" s="55"/>
      <c r="M26" s="295"/>
      <c r="N26" s="297"/>
      <c r="O26" s="115">
        <f>K26</f>
        <v>0</v>
      </c>
      <c r="P26" s="426">
        <f>IF(L26="","",L26)</f>
      </c>
      <c r="Q26" s="296"/>
      <c r="R26" s="297"/>
      <c r="S26" s="115">
        <f>O26</f>
        <v>0</v>
      </c>
      <c r="T26" s="176"/>
    </row>
    <row r="27" spans="1:20" ht="18.75" customHeight="1">
      <c r="A27" s="194">
        <v>3</v>
      </c>
      <c r="B27" s="509"/>
      <c r="C27" s="510"/>
      <c r="D27" s="510"/>
      <c r="E27" s="510"/>
      <c r="F27" s="511"/>
      <c r="G27" s="148">
        <f>IF(H27&lt;&gt;"",A27&amp;"gp","")</f>
      </c>
      <c r="H27" s="15"/>
      <c r="I27" s="14"/>
      <c r="J27" s="14"/>
      <c r="K27" s="52">
        <f>I27*J27</f>
        <v>0</v>
      </c>
      <c r="L27" s="55"/>
      <c r="M27" s="295"/>
      <c r="N27" s="297"/>
      <c r="O27" s="115">
        <f>K27</f>
        <v>0</v>
      </c>
      <c r="P27" s="426">
        <f>IF(L27="","",L27)</f>
      </c>
      <c r="Q27" s="296"/>
      <c r="R27" s="297"/>
      <c r="S27" s="115">
        <f>O27</f>
        <v>0</v>
      </c>
      <c r="T27" s="176"/>
    </row>
    <row r="28" spans="1:20" s="47" customFormat="1" ht="15" customHeight="1">
      <c r="A28" s="207" t="s">
        <v>6</v>
      </c>
      <c r="B28" s="500" t="s">
        <v>119</v>
      </c>
      <c r="C28" s="501"/>
      <c r="D28" s="501"/>
      <c r="E28" s="501"/>
      <c r="F28" s="501"/>
      <c r="G28" s="152"/>
      <c r="H28" s="228">
        <f>COUNTA(H25:H27)</f>
        <v>0</v>
      </c>
      <c r="I28" s="36" t="str">
        <f>IF(riepilogo!scelta="I","","TOTALE RICERCA")</f>
        <v>TOTALE RICERCA</v>
      </c>
      <c r="J28" s="100"/>
      <c r="K28" s="398">
        <f>IF($K$25=0,0,IF(riepilogo!scelta="I",0,SUMIF($L$25:$L$27,"R",K$25:K$27)))</f>
        <v>0</v>
      </c>
      <c r="L28" s="328"/>
      <c r="M28" s="298">
        <f>COUNTIF(M25:M27,"=x")</f>
        <v>0</v>
      </c>
      <c r="N28" s="403"/>
      <c r="O28" s="46">
        <f>IF($J$25=0,0,IF(riepilogo!scelta="I",0,SUMIF($P$25:$P$27,"R",O$25:O$27)))</f>
        <v>0</v>
      </c>
      <c r="P28" s="328"/>
      <c r="Q28" s="404">
        <f>COUNTIF(M25:M27,"=x")</f>
        <v>0</v>
      </c>
      <c r="R28" s="300"/>
      <c r="S28" s="46">
        <f>IF($K$25=0,0,IF(riepilogo!scelta="I",0,SUMIF($P$25:$P$27,"R",S$25:S$27)))</f>
        <v>0</v>
      </c>
      <c r="T28" s="176"/>
    </row>
    <row r="29" spans="1:20" s="47" customFormat="1" ht="15" customHeight="1">
      <c r="A29" s="194"/>
      <c r="B29" s="502"/>
      <c r="C29" s="502"/>
      <c r="D29" s="502"/>
      <c r="E29" s="502"/>
      <c r="F29" s="502"/>
      <c r="G29" s="152"/>
      <c r="H29" s="45"/>
      <c r="I29" s="36" t="str">
        <f>IF(riepilogo!scelta="I","TOTALE INNOVAZIONE","TOTALE SVILUPPO")</f>
        <v>TOTALE SVILUPPO</v>
      </c>
      <c r="J29" s="100"/>
      <c r="K29" s="46">
        <f>IF($K$25=0,0,IF(riepilogo!scelta="I",SUM(K$25:K$27),SUMIF($L$25:$L$27,"S",K$25:K$27)))</f>
        <v>0</v>
      </c>
      <c r="L29" s="427"/>
      <c r="M29" s="301">
        <f>IF(K25=0,0,SUMIF(M25:M27,"x",K25:K27))</f>
        <v>0</v>
      </c>
      <c r="N29" s="403"/>
      <c r="O29" s="46">
        <f>IF($J$25=0,0,IF(riepilogo!scelta="I",SUM(O$25:O$27),SUMIF($P$25:$P$27,"S",O$25:O$27)))</f>
        <v>0</v>
      </c>
      <c r="P29" s="197"/>
      <c r="Q29" s="302">
        <f>IF(AND(O28=0,O29=0),0,SUMIF(Q25:Q27,"x",O25:O27))</f>
        <v>0</v>
      </c>
      <c r="R29" s="403"/>
      <c r="S29" s="46">
        <f>IF($K$25=0,0,IF(riepilogo!scelta="I",SUM(S$25:S$27),SUMIF($P$25:$P$27,"S",S$25:S$27)))</f>
        <v>0</v>
      </c>
      <c r="T29" s="176"/>
    </row>
    <row r="30" spans="1:20" s="206" customFormat="1" ht="10.5">
      <c r="A30" s="210"/>
      <c r="D30" s="214"/>
      <c r="E30" s="215"/>
      <c r="G30" s="216"/>
      <c r="H30" s="217"/>
      <c r="I30" s="215"/>
      <c r="J30" s="218"/>
      <c r="K30" s="282">
        <f>SUM(K28:K29)</f>
        <v>0</v>
      </c>
      <c r="L30" s="324"/>
      <c r="M30" s="290"/>
      <c r="N30" s="410"/>
      <c r="O30" s="282">
        <f>SUM(O28:O29)</f>
        <v>0</v>
      </c>
      <c r="P30" s="305"/>
      <c r="Q30" s="305"/>
      <c r="R30" s="304"/>
      <c r="S30" s="282">
        <f>SUM(S28:S29)</f>
        <v>0</v>
      </c>
      <c r="T30" s="114"/>
    </row>
  </sheetData>
  <sheetProtection password="CC02" sheet="1" objects="1" scenarios="1" formatColumns="0" formatRows="0"/>
  <mergeCells count="26">
    <mergeCell ref="B28:F29"/>
    <mergeCell ref="B6:B7"/>
    <mergeCell ref="D6:F6"/>
    <mergeCell ref="C6:C7"/>
    <mergeCell ref="B23:F24"/>
    <mergeCell ref="B25:F25"/>
    <mergeCell ref="B27:F27"/>
    <mergeCell ref="B26:F26"/>
    <mergeCell ref="R6:R7"/>
    <mergeCell ref="R23:R24"/>
    <mergeCell ref="Q6:Q7"/>
    <mergeCell ref="O23:O24"/>
    <mergeCell ref="M23:M24"/>
    <mergeCell ref="Q23:Q24"/>
    <mergeCell ref="N6:N7"/>
    <mergeCell ref="N23:N24"/>
    <mergeCell ref="T23:T24"/>
    <mergeCell ref="G23:J23"/>
    <mergeCell ref="K6:L6"/>
    <mergeCell ref="T6:T7"/>
    <mergeCell ref="M6:M7"/>
    <mergeCell ref="O6:O7"/>
    <mergeCell ref="G6:J6"/>
    <mergeCell ref="K23:L23"/>
    <mergeCell ref="S6:S7"/>
    <mergeCell ref="S23:S24"/>
  </mergeCells>
  <conditionalFormatting sqref="Q8:Q18 Q25 Q27">
    <cfRule type="cellIs" priority="91" dxfId="0" operator="notEqual" stopIfTrue="1">
      <formula>M8</formula>
    </cfRule>
  </conditionalFormatting>
  <conditionalFormatting sqref="H25 E8:E18 H27">
    <cfRule type="cellIs" priority="92" dxfId="0" operator="lessThan" stopIfTrue="1">
      <formula>$D$1</formula>
    </cfRule>
    <cfRule type="cellIs" priority="93" dxfId="0" operator="greaterThan" stopIfTrue="1">
      <formula>$D$2</formula>
    </cfRule>
  </conditionalFormatting>
  <conditionalFormatting sqref="K20">
    <cfRule type="expression" priority="89" dxfId="76" stopIfTrue="1">
      <formula>$L$7="R/S"</formula>
    </cfRule>
    <cfRule type="expression" priority="90" dxfId="77" stopIfTrue="1">
      <formula>$L$8="I"</formula>
    </cfRule>
  </conditionalFormatting>
  <conditionalFormatting sqref="K28">
    <cfRule type="expression" priority="87" dxfId="77" stopIfTrue="1">
      <formula>$L$24="I"</formula>
    </cfRule>
    <cfRule type="expression" priority="88" dxfId="76" stopIfTrue="1">
      <formula>$L$24="R/S"</formula>
    </cfRule>
  </conditionalFormatting>
  <conditionalFormatting sqref="L8">
    <cfRule type="expression" priority="85" dxfId="11" stopIfTrue="1">
      <formula>AND(K8&gt;0,L8="")</formula>
    </cfRule>
    <cfRule type="cellIs" priority="86" dxfId="10" operator="equal" stopIfTrue="1">
      <formula>"S"</formula>
    </cfRule>
  </conditionalFormatting>
  <conditionalFormatting sqref="L9">
    <cfRule type="expression" priority="71" dxfId="11" stopIfTrue="1">
      <formula>AND(K9&gt;0,L9="")</formula>
    </cfRule>
    <cfRule type="cellIs" priority="72" dxfId="10" operator="equal" stopIfTrue="1">
      <formula>"S"</formula>
    </cfRule>
  </conditionalFormatting>
  <conditionalFormatting sqref="L10">
    <cfRule type="expression" priority="69" dxfId="11" stopIfTrue="1">
      <formula>AND(K10&gt;0,L10="")</formula>
    </cfRule>
    <cfRule type="cellIs" priority="70" dxfId="10" operator="equal" stopIfTrue="1">
      <formula>"S"</formula>
    </cfRule>
  </conditionalFormatting>
  <conditionalFormatting sqref="L11">
    <cfRule type="expression" priority="67" dxfId="11" stopIfTrue="1">
      <formula>AND(K11&gt;0,L11="")</formula>
    </cfRule>
    <cfRule type="cellIs" priority="68" dxfId="10" operator="equal" stopIfTrue="1">
      <formula>"S"</formula>
    </cfRule>
  </conditionalFormatting>
  <conditionalFormatting sqref="L12">
    <cfRule type="expression" priority="65" dxfId="11" stopIfTrue="1">
      <formula>AND(K12&gt;0,L12="")</formula>
    </cfRule>
    <cfRule type="cellIs" priority="66" dxfId="10" operator="equal" stopIfTrue="1">
      <formula>"S"</formula>
    </cfRule>
  </conditionalFormatting>
  <conditionalFormatting sqref="L13">
    <cfRule type="expression" priority="63" dxfId="11" stopIfTrue="1">
      <formula>AND(K13&gt;0,L13="")</formula>
    </cfRule>
    <cfRule type="cellIs" priority="64" dxfId="10" operator="equal" stopIfTrue="1">
      <formula>"S"</formula>
    </cfRule>
  </conditionalFormatting>
  <conditionalFormatting sqref="L14">
    <cfRule type="expression" priority="61" dxfId="11" stopIfTrue="1">
      <formula>AND(K14&gt;0,L14="")</formula>
    </cfRule>
    <cfRule type="cellIs" priority="62" dxfId="10" operator="equal" stopIfTrue="1">
      <formula>"S"</formula>
    </cfRule>
  </conditionalFormatting>
  <conditionalFormatting sqref="L15">
    <cfRule type="expression" priority="59" dxfId="11" stopIfTrue="1">
      <formula>AND(K15&gt;0,L15="")</formula>
    </cfRule>
    <cfRule type="cellIs" priority="60" dxfId="10" operator="equal" stopIfTrue="1">
      <formula>"S"</formula>
    </cfRule>
  </conditionalFormatting>
  <conditionalFormatting sqref="L16">
    <cfRule type="expression" priority="57" dxfId="11" stopIfTrue="1">
      <formula>AND(K16&gt;0,L16="")</formula>
    </cfRule>
    <cfRule type="cellIs" priority="58" dxfId="10" operator="equal" stopIfTrue="1">
      <formula>"S"</formula>
    </cfRule>
  </conditionalFormatting>
  <conditionalFormatting sqref="L17">
    <cfRule type="expression" priority="55" dxfId="11" stopIfTrue="1">
      <formula>AND(K17&gt;0,L17="")</formula>
    </cfRule>
    <cfRule type="cellIs" priority="56" dxfId="10" operator="equal" stopIfTrue="1">
      <formula>"S"</formula>
    </cfRule>
  </conditionalFormatting>
  <conditionalFormatting sqref="L18">
    <cfRule type="expression" priority="53" dxfId="11" stopIfTrue="1">
      <formula>AND(K18&gt;0,L18="")</formula>
    </cfRule>
    <cfRule type="cellIs" priority="54" dxfId="10" operator="equal" stopIfTrue="1">
      <formula>"S"</formula>
    </cfRule>
  </conditionalFormatting>
  <conditionalFormatting sqref="L25">
    <cfRule type="expression" priority="49" dxfId="11" stopIfTrue="1">
      <formula>AND(K25&gt;0,L25="")</formula>
    </cfRule>
    <cfRule type="cellIs" priority="50" dxfId="10" operator="equal" stopIfTrue="1">
      <formula>"S"</formula>
    </cfRule>
  </conditionalFormatting>
  <conditionalFormatting sqref="L27">
    <cfRule type="expression" priority="47" dxfId="11" stopIfTrue="1">
      <formula>AND(K27&gt;0,L27="")</formula>
    </cfRule>
    <cfRule type="cellIs" priority="48" dxfId="10" operator="equal" stopIfTrue="1">
      <formula>"S"</formula>
    </cfRule>
  </conditionalFormatting>
  <conditionalFormatting sqref="P8">
    <cfRule type="expression" priority="43" dxfId="11" stopIfTrue="1">
      <formula>AND(O8&gt;0,P8="")</formula>
    </cfRule>
    <cfRule type="cellIs" priority="44" dxfId="10" operator="equal" stopIfTrue="1">
      <formula>"S"</formula>
    </cfRule>
  </conditionalFormatting>
  <conditionalFormatting sqref="P9">
    <cfRule type="expression" priority="41" dxfId="11" stopIfTrue="1">
      <formula>AND(O9&gt;0,P9="")</formula>
    </cfRule>
    <cfRule type="cellIs" priority="42" dxfId="10" operator="equal" stopIfTrue="1">
      <formula>"S"</formula>
    </cfRule>
  </conditionalFormatting>
  <conditionalFormatting sqref="P10">
    <cfRule type="expression" priority="39" dxfId="11" stopIfTrue="1">
      <formula>AND(O10&gt;0,P10="")</formula>
    </cfRule>
    <cfRule type="cellIs" priority="40" dxfId="10" operator="equal" stopIfTrue="1">
      <formula>"S"</formula>
    </cfRule>
  </conditionalFormatting>
  <conditionalFormatting sqref="P11">
    <cfRule type="expression" priority="37" dxfId="11" stopIfTrue="1">
      <formula>AND(O11&gt;0,P11="")</formula>
    </cfRule>
    <cfRule type="cellIs" priority="38" dxfId="10" operator="equal" stopIfTrue="1">
      <formula>"S"</formula>
    </cfRule>
  </conditionalFormatting>
  <conditionalFormatting sqref="P12">
    <cfRule type="expression" priority="35" dxfId="11" stopIfTrue="1">
      <formula>AND(O12&gt;0,P12="")</formula>
    </cfRule>
    <cfRule type="cellIs" priority="36" dxfId="10" operator="equal" stopIfTrue="1">
      <formula>"S"</formula>
    </cfRule>
  </conditionalFormatting>
  <conditionalFormatting sqref="P13">
    <cfRule type="expression" priority="33" dxfId="11" stopIfTrue="1">
      <formula>AND(O13&gt;0,P13="")</formula>
    </cfRule>
    <cfRule type="cellIs" priority="34" dxfId="10" operator="equal" stopIfTrue="1">
      <formula>"S"</formula>
    </cfRule>
  </conditionalFormatting>
  <conditionalFormatting sqref="P14">
    <cfRule type="expression" priority="31" dxfId="11" stopIfTrue="1">
      <formula>AND(O14&gt;0,P14="")</formula>
    </cfRule>
    <cfRule type="cellIs" priority="32" dxfId="10" operator="equal" stopIfTrue="1">
      <formula>"S"</formula>
    </cfRule>
  </conditionalFormatting>
  <conditionalFormatting sqref="P15">
    <cfRule type="expression" priority="29" dxfId="11" stopIfTrue="1">
      <formula>AND(O15&gt;0,P15="")</formula>
    </cfRule>
    <cfRule type="cellIs" priority="30" dxfId="10" operator="equal" stopIfTrue="1">
      <formula>"S"</formula>
    </cfRule>
  </conditionalFormatting>
  <conditionalFormatting sqref="P16">
    <cfRule type="expression" priority="27" dxfId="11" stopIfTrue="1">
      <formula>AND(O16&gt;0,P16="")</formula>
    </cfRule>
    <cfRule type="cellIs" priority="28" dxfId="10" operator="equal" stopIfTrue="1">
      <formula>"S"</formula>
    </cfRule>
  </conditionalFormatting>
  <conditionalFormatting sqref="P17">
    <cfRule type="expression" priority="25" dxfId="11" stopIfTrue="1">
      <formula>AND(O17&gt;0,P17="")</formula>
    </cfRule>
    <cfRule type="cellIs" priority="26" dxfId="10" operator="equal" stopIfTrue="1">
      <formula>"S"</formula>
    </cfRule>
  </conditionalFormatting>
  <conditionalFormatting sqref="P18">
    <cfRule type="expression" priority="23" dxfId="11" stopIfTrue="1">
      <formula>AND(O18&gt;0,P18="")</formula>
    </cfRule>
    <cfRule type="cellIs" priority="24" dxfId="10" operator="equal" stopIfTrue="1">
      <formula>"S"</formula>
    </cfRule>
  </conditionalFormatting>
  <conditionalFormatting sqref="P25">
    <cfRule type="expression" priority="19" dxfId="11" stopIfTrue="1">
      <formula>AND(O25&gt;0,P25="")</formula>
    </cfRule>
    <cfRule type="cellIs" priority="20" dxfId="10" operator="equal" stopIfTrue="1">
      <formula>"S"</formula>
    </cfRule>
  </conditionalFormatting>
  <conditionalFormatting sqref="P27">
    <cfRule type="expression" priority="17" dxfId="11" stopIfTrue="1">
      <formula>AND(O27&gt;0,P27="")</formula>
    </cfRule>
    <cfRule type="cellIs" priority="18" dxfId="10" operator="equal" stopIfTrue="1">
      <formula>"S"</formula>
    </cfRule>
  </conditionalFormatting>
  <conditionalFormatting sqref="Q19">
    <cfRule type="cellIs" priority="12" dxfId="0" operator="notEqual" stopIfTrue="1">
      <formula>M19</formula>
    </cfRule>
  </conditionalFormatting>
  <conditionalFormatting sqref="E19">
    <cfRule type="cellIs" priority="13" dxfId="0" operator="lessThan" stopIfTrue="1">
      <formula>$D$1</formula>
    </cfRule>
    <cfRule type="cellIs" priority="14" dxfId="0" operator="greaterThan" stopIfTrue="1">
      <formula>$D$2</formula>
    </cfRule>
  </conditionalFormatting>
  <conditionalFormatting sqref="L19">
    <cfRule type="expression" priority="10" dxfId="11" stopIfTrue="1">
      <formula>AND(K19&gt;0,L19="")</formula>
    </cfRule>
    <cfRule type="cellIs" priority="11" dxfId="10" operator="equal" stopIfTrue="1">
      <formula>"S"</formula>
    </cfRule>
  </conditionalFormatting>
  <conditionalFormatting sqref="P19">
    <cfRule type="expression" priority="8" dxfId="11" stopIfTrue="1">
      <formula>AND(O19&gt;0,P19="")</formula>
    </cfRule>
    <cfRule type="cellIs" priority="9" dxfId="10" operator="equal" stopIfTrue="1">
      <formula>"S"</formula>
    </cfRule>
  </conditionalFormatting>
  <conditionalFormatting sqref="Q26">
    <cfRule type="cellIs" priority="5" dxfId="0" operator="notEqual" stopIfTrue="1">
      <formula>M26</formula>
    </cfRule>
  </conditionalFormatting>
  <conditionalFormatting sqref="H26">
    <cfRule type="cellIs" priority="6" dxfId="0" operator="lessThan" stopIfTrue="1">
      <formula>$D$1</formula>
    </cfRule>
    <cfRule type="cellIs" priority="7" dxfId="0" operator="greaterThan" stopIfTrue="1">
      <formula>$D$2</formula>
    </cfRule>
  </conditionalFormatting>
  <conditionalFormatting sqref="L26">
    <cfRule type="expression" priority="3" dxfId="11" stopIfTrue="1">
      <formula>AND(K26&gt;0,L26="")</formula>
    </cfRule>
    <cfRule type="cellIs" priority="4" dxfId="10" operator="equal" stopIfTrue="1">
      <formula>"S"</formula>
    </cfRule>
  </conditionalFormatting>
  <conditionalFormatting sqref="P26">
    <cfRule type="expression" priority="1" dxfId="11" stopIfTrue="1">
      <formula>AND(O26&gt;0,P26="")</formula>
    </cfRule>
    <cfRule type="cellIs" priority="2" dxfId="10" operator="equal" stopIfTrue="1">
      <formula>"S"</formula>
    </cfRule>
  </conditionalFormatting>
  <dataValidations count="1">
    <dataValidation type="list" allowBlank="1" showInputMessage="1" showErrorMessage="1" sqref="H8:H19">
      <formula1>tipopagamento</formula1>
    </dataValidation>
  </dataValidation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0">
    <tabColor indexed="25"/>
    <pageSetUpPr fitToPage="1"/>
  </sheetPr>
  <dimension ref="A1:R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00390625" style="192" customWidth="1"/>
    <col min="2" max="2" width="25.00390625" style="17" customWidth="1"/>
    <col min="3" max="3" width="25.7109375" style="17" customWidth="1"/>
    <col min="4" max="4" width="6.421875" style="20" customWidth="1"/>
    <col min="5" max="5" width="6.421875" style="24" customWidth="1"/>
    <col min="6" max="6" width="10.8515625" style="17" customWidth="1"/>
    <col min="7" max="7" width="4.421875" style="150" customWidth="1"/>
    <col min="8" max="8" width="8.8515625" style="91" customWidth="1"/>
    <col min="9" max="9" width="10.8515625" style="24" customWidth="1"/>
    <col min="10" max="10" width="9.28125" style="208" customWidth="1"/>
    <col min="11" max="11" width="11.140625" style="17" customWidth="1"/>
    <col min="12" max="12" width="4.421875" style="310" hidden="1" customWidth="1"/>
    <col min="13" max="13" width="2.421875" style="304" hidden="1" customWidth="1"/>
    <col min="14" max="14" width="11.421875" style="23" hidden="1" customWidth="1"/>
    <col min="15" max="15" width="4.28125" style="305" hidden="1" customWidth="1"/>
    <col min="16" max="16" width="2.00390625" style="304" hidden="1" customWidth="1"/>
    <col min="17" max="17" width="10.8515625" style="303" hidden="1" customWidth="1"/>
    <col min="18" max="18" width="44.28125" style="114" hidden="1" customWidth="1"/>
    <col min="19" max="19" width="9.140625" style="17" hidden="1" customWidth="1"/>
    <col min="20" max="20" width="9.421875" style="17" customWidth="1"/>
    <col min="21" max="24" width="9.140625" style="17" customWidth="1"/>
    <col min="25" max="16384" width="9.140625" style="17" customWidth="1"/>
  </cols>
  <sheetData>
    <row r="1" spans="1:18" ht="17.25" customHeight="1">
      <c r="A1" s="191"/>
      <c r="B1" s="58" t="s">
        <v>10</v>
      </c>
      <c r="C1" s="58"/>
      <c r="D1" s="106">
        <f>datainizioprogetto</f>
        <v>0</v>
      </c>
      <c r="F1" s="39"/>
      <c r="G1" s="149"/>
      <c r="H1" s="92"/>
      <c r="K1" s="40" t="s">
        <v>4</v>
      </c>
      <c r="L1" s="243" t="s">
        <v>59</v>
      </c>
      <c r="Q1" s="306"/>
      <c r="R1" s="40" t="s">
        <v>4</v>
      </c>
    </row>
    <row r="2" spans="1:18" ht="17.25" customHeight="1" thickBot="1">
      <c r="A2" s="191"/>
      <c r="D2" s="106">
        <f>datafineprogetto</f>
        <v>0</v>
      </c>
      <c r="F2" s="39"/>
      <c r="G2" s="149"/>
      <c r="H2" s="92"/>
      <c r="K2" s="41" t="s">
        <v>80</v>
      </c>
      <c r="L2" s="307"/>
      <c r="N2" s="284"/>
      <c r="O2" s="308"/>
      <c r="P2" s="309"/>
      <c r="Q2" s="286"/>
      <c r="R2" s="41" t="s">
        <v>80</v>
      </c>
    </row>
    <row r="3" spans="2:18" ht="24.75" customHeight="1" thickBot="1" thickTop="1">
      <c r="B3" s="37" t="s">
        <v>79</v>
      </c>
      <c r="C3" s="37"/>
      <c r="E3" s="50"/>
      <c r="H3" s="17"/>
      <c r="I3" s="105"/>
      <c r="K3" s="153"/>
      <c r="L3" s="288"/>
      <c r="M3" s="245"/>
      <c r="N3" s="245"/>
      <c r="O3" s="245"/>
      <c r="P3" s="248"/>
      <c r="Q3" s="248"/>
      <c r="R3" s="249"/>
    </row>
    <row r="4" spans="2:18" ht="11.25" customHeight="1" thickTop="1">
      <c r="B4" s="95"/>
      <c r="C4" s="95"/>
      <c r="E4" s="50"/>
      <c r="F4" s="32"/>
      <c r="H4" s="17"/>
      <c r="K4" s="153"/>
      <c r="Q4" s="292"/>
      <c r="R4" s="311"/>
    </row>
    <row r="5" spans="2:18" ht="6.75" customHeight="1">
      <c r="B5" s="39"/>
      <c r="C5" s="39"/>
      <c r="E5" s="50"/>
      <c r="F5" s="32"/>
      <c r="H5" s="17"/>
      <c r="K5" s="98"/>
      <c r="Q5" s="44"/>
      <c r="R5" s="253"/>
    </row>
    <row r="6" spans="1:18" s="43" customFormat="1" ht="13.5" customHeight="1">
      <c r="A6" s="193"/>
      <c r="B6" s="482" t="s">
        <v>51</v>
      </c>
      <c r="C6" s="482" t="s">
        <v>78</v>
      </c>
      <c r="D6" s="487" t="s">
        <v>20</v>
      </c>
      <c r="E6" s="488"/>
      <c r="F6" s="489"/>
      <c r="G6" s="484" t="s">
        <v>63</v>
      </c>
      <c r="H6" s="485"/>
      <c r="I6" s="485"/>
      <c r="J6" s="486"/>
      <c r="K6" s="392"/>
      <c r="L6" s="477" t="s">
        <v>45</v>
      </c>
      <c r="M6" s="481"/>
      <c r="N6" s="479" t="s">
        <v>47</v>
      </c>
      <c r="O6" s="491" t="s">
        <v>46</v>
      </c>
      <c r="P6" s="481"/>
      <c r="Q6" s="479" t="s">
        <v>107</v>
      </c>
      <c r="R6" s="475" t="s">
        <v>24</v>
      </c>
    </row>
    <row r="7" spans="1:18" ht="30.75" customHeight="1">
      <c r="A7" s="194"/>
      <c r="B7" s="483"/>
      <c r="C7" s="483"/>
      <c r="D7" s="34" t="s">
        <v>21</v>
      </c>
      <c r="E7" s="26" t="s">
        <v>23</v>
      </c>
      <c r="F7" s="34" t="s">
        <v>53</v>
      </c>
      <c r="G7" s="151" t="s">
        <v>21</v>
      </c>
      <c r="H7" s="89" t="s">
        <v>64</v>
      </c>
      <c r="I7" s="89" t="s">
        <v>27</v>
      </c>
      <c r="J7" s="89" t="s">
        <v>65</v>
      </c>
      <c r="K7" s="166" t="s">
        <v>38</v>
      </c>
      <c r="L7" s="478"/>
      <c r="M7" s="481"/>
      <c r="N7" s="480"/>
      <c r="O7" s="492"/>
      <c r="P7" s="481"/>
      <c r="Q7" s="480"/>
      <c r="R7" s="476"/>
    </row>
    <row r="8" spans="1:18" ht="28.5" customHeight="1">
      <c r="A8" s="194">
        <v>1</v>
      </c>
      <c r="B8" s="13"/>
      <c r="C8" s="13" t="s">
        <v>77</v>
      </c>
      <c r="D8" s="16"/>
      <c r="E8" s="15"/>
      <c r="F8" s="168"/>
      <c r="G8" s="148">
        <f>IF(H8&lt;&gt;"",A8&amp;"h","")</f>
      </c>
      <c r="H8" s="93"/>
      <c r="I8" s="165">
        <f>IF(F8=0,0,F8)</f>
        <v>0</v>
      </c>
      <c r="J8" s="15"/>
      <c r="K8" s="393"/>
      <c r="L8" s="295"/>
      <c r="M8" s="297"/>
      <c r="N8" s="115">
        <f>K8</f>
        <v>0</v>
      </c>
      <c r="O8" s="296"/>
      <c r="P8" s="297"/>
      <c r="Q8" s="115">
        <f>N8</f>
        <v>0</v>
      </c>
      <c r="R8" s="176"/>
    </row>
    <row r="9" spans="1:18" ht="28.5" customHeight="1">
      <c r="A9" s="194">
        <v>2</v>
      </c>
      <c r="B9" s="13"/>
      <c r="C9" s="13"/>
      <c r="D9" s="16"/>
      <c r="E9" s="15"/>
      <c r="F9" s="168"/>
      <c r="G9" s="148">
        <f>IF(H9&lt;&gt;"",A9&amp;"h","")</f>
      </c>
      <c r="H9" s="93"/>
      <c r="I9" s="165">
        <f>IF(F9=0,0,F9)</f>
        <v>0</v>
      </c>
      <c r="J9" s="15"/>
      <c r="K9" s="393"/>
      <c r="L9" s="295"/>
      <c r="M9" s="297"/>
      <c r="N9" s="115">
        <f>K9</f>
        <v>0</v>
      </c>
      <c r="O9" s="296"/>
      <c r="P9" s="297"/>
      <c r="Q9" s="115">
        <f>N9</f>
        <v>0</v>
      </c>
      <c r="R9" s="176"/>
    </row>
    <row r="10" spans="1:18" ht="28.5" customHeight="1">
      <c r="A10" s="194">
        <v>3</v>
      </c>
      <c r="B10" s="13"/>
      <c r="C10" s="13"/>
      <c r="D10" s="16"/>
      <c r="E10" s="15"/>
      <c r="F10" s="168"/>
      <c r="G10" s="148">
        <f>IF(H10&lt;&gt;"",A10&amp;"h","")</f>
      </c>
      <c r="H10" s="93"/>
      <c r="I10" s="165">
        <f>IF(F10=0,0,F10)</f>
        <v>0</v>
      </c>
      <c r="J10" s="15"/>
      <c r="K10" s="393"/>
      <c r="L10" s="295"/>
      <c r="M10" s="297"/>
      <c r="N10" s="115">
        <f>K10</f>
        <v>0</v>
      </c>
      <c r="O10" s="296"/>
      <c r="P10" s="297"/>
      <c r="Q10" s="115">
        <f>N10</f>
        <v>0</v>
      </c>
      <c r="R10" s="176"/>
    </row>
    <row r="11" spans="1:18" s="47" customFormat="1" ht="19.5" customHeight="1">
      <c r="A11" s="207" t="s">
        <v>6</v>
      </c>
      <c r="B11" s="36"/>
      <c r="C11" s="80"/>
      <c r="D11" s="228">
        <f>COUNTA(D10:D10)</f>
        <v>0</v>
      </c>
      <c r="E11" s="53"/>
      <c r="F11" s="227"/>
      <c r="G11" s="152">
        <f>IF(H11&lt;&gt;"",A11&amp;"d","")</f>
      </c>
      <c r="H11" s="45"/>
      <c r="I11" s="53"/>
      <c r="J11" s="53"/>
      <c r="K11" s="167">
        <f>SUM(K8:K10)</f>
        <v>0</v>
      </c>
      <c r="L11" s="298">
        <f>COUNTIF(L8:L10,"=x")</f>
        <v>0</v>
      </c>
      <c r="M11" s="403"/>
      <c r="N11" s="46">
        <f>SUM(N8:N10)</f>
        <v>0</v>
      </c>
      <c r="O11" s="404">
        <f>COUNTIF(O8:O10,"=x")</f>
        <v>0</v>
      </c>
      <c r="P11" s="300"/>
      <c r="Q11" s="46">
        <f>SUM(Q8:Q10)</f>
        <v>0</v>
      </c>
      <c r="R11" s="176"/>
    </row>
    <row r="12" spans="2:17" ht="15" customHeight="1">
      <c r="B12" s="490" t="s">
        <v>106</v>
      </c>
      <c r="C12" s="490"/>
      <c r="D12" s="490"/>
      <c r="E12" s="490"/>
      <c r="F12" s="490"/>
      <c r="G12" s="490"/>
      <c r="H12" s="490"/>
      <c r="I12" s="90"/>
      <c r="J12" s="209"/>
      <c r="K12" s="224"/>
      <c r="L12" s="301">
        <f>IF(K11=0,0,SUMIF(L8:L10,"x",K8:K10))</f>
        <v>0</v>
      </c>
      <c r="M12" s="403"/>
      <c r="N12" s="312"/>
      <c r="O12" s="302">
        <f>IF(N11=0,0,SUMIF(O8:O10,"x",N8:N10))</f>
        <v>0</v>
      </c>
      <c r="P12" s="403"/>
      <c r="Q12" s="401"/>
    </row>
    <row r="13" spans="2:8" ht="28.5" customHeight="1">
      <c r="B13" s="490"/>
      <c r="C13" s="490"/>
      <c r="D13" s="490"/>
      <c r="E13" s="490"/>
      <c r="F13" s="490"/>
      <c r="G13" s="490"/>
      <c r="H13" s="490"/>
    </row>
    <row r="15" ht="10.5">
      <c r="B15" s="23"/>
    </row>
  </sheetData>
  <sheetProtection password="CC02" sheet="1" objects="1" scenarios="1" formatColumns="0" formatRows="0"/>
  <mergeCells count="12">
    <mergeCell ref="R6:R7"/>
    <mergeCell ref="L6:L7"/>
    <mergeCell ref="N6:N7"/>
    <mergeCell ref="M6:M7"/>
    <mergeCell ref="P6:P7"/>
    <mergeCell ref="Q6:Q7"/>
    <mergeCell ref="B6:B7"/>
    <mergeCell ref="G6:J6"/>
    <mergeCell ref="D6:F6"/>
    <mergeCell ref="B12:H13"/>
    <mergeCell ref="O6:O7"/>
    <mergeCell ref="C6:C7"/>
  </mergeCells>
  <conditionalFormatting sqref="K11">
    <cfRule type="cellIs" priority="7" dxfId="0" operator="greaterThan" stopIfTrue="1">
      <formula>2500</formula>
    </cfRule>
  </conditionalFormatting>
  <conditionalFormatting sqref="O10">
    <cfRule type="cellIs" priority="8" dxfId="0" operator="notEqual" stopIfTrue="1">
      <formula>L10</formula>
    </cfRule>
  </conditionalFormatting>
  <conditionalFormatting sqref="E10">
    <cfRule type="cellIs" priority="9" dxfId="0" operator="lessThan" stopIfTrue="1">
      <formula>$D$1</formula>
    </cfRule>
    <cfRule type="cellIs" priority="10" dxfId="0" operator="greaterThan" stopIfTrue="1">
      <formula>$D$2</formula>
    </cfRule>
  </conditionalFormatting>
  <conditionalFormatting sqref="O8">
    <cfRule type="cellIs" priority="4" dxfId="0" operator="notEqual" stopIfTrue="1">
      <formula>L8</formula>
    </cfRule>
  </conditionalFormatting>
  <conditionalFormatting sqref="E8">
    <cfRule type="cellIs" priority="5" dxfId="0" operator="lessThan" stopIfTrue="1">
      <formula>$D$1</formula>
    </cfRule>
    <cfRule type="cellIs" priority="6" dxfId="0" operator="greaterThan" stopIfTrue="1">
      <formula>$D$2</formula>
    </cfRule>
  </conditionalFormatting>
  <conditionalFormatting sqref="O9">
    <cfRule type="cellIs" priority="1" dxfId="0" operator="notEqual" stopIfTrue="1">
      <formula>L9</formula>
    </cfRule>
  </conditionalFormatting>
  <conditionalFormatting sqref="E9">
    <cfRule type="cellIs" priority="2" dxfId="0" operator="lessThan" stopIfTrue="1">
      <formula>$D$1</formula>
    </cfRule>
    <cfRule type="cellIs" priority="3" dxfId="0" operator="greaterThan" stopIfTrue="1">
      <formula>$D$2</formula>
    </cfRule>
  </conditionalFormatting>
  <dataValidations count="2">
    <dataValidation type="list" allowBlank="1" showInputMessage="1" showErrorMessage="1" sqref="H8:H10">
      <formula1>tipopagamento</formula1>
    </dataValidation>
    <dataValidation allowBlank="1" showInputMessage="1" showErrorMessage="1" prompt="le righe si possono allargare" sqref="B8:B10"/>
  </dataValidations>
  <printOptions/>
  <pageMargins left="0.2362204724409449" right="0.15748031496062992" top="0.3937007874015748" bottom="0.3937007874015748" header="0.31496062992125984" footer="0.3937007874015748"/>
  <pageSetup fitToHeight="100" fitToWidth="1" horizontalDpi="600" verticalDpi="600" orientation="landscape" paperSize="9" r:id="rId1"/>
  <headerFooter alignWithMargins="0">
    <oddFooter>&amp;R&amp;"Verdana,Normale"&amp;8&amp;P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TLC</cp:lastModifiedBy>
  <cp:lastPrinted>2015-12-16T17:47:41Z</cp:lastPrinted>
  <dcterms:created xsi:type="dcterms:W3CDTF">2007-09-10T13:54:08Z</dcterms:created>
  <dcterms:modified xsi:type="dcterms:W3CDTF">2018-02-01T07:30:43Z</dcterms:modified>
  <cp:category/>
  <cp:version/>
  <cp:contentType/>
  <cp:contentStatus/>
</cp:coreProperties>
</file>